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enexis-my.sharepoint.com/personal/wim_rommens_enexis_nl/Documents/desktop/"/>
    </mc:Choice>
  </mc:AlternateContent>
  <xr:revisionPtr revIDLastSave="0" documentId="10_ncr:100000_{97356C0E-5480-472D-B6E2-AD834AD91914}" xr6:coauthVersionLast="31" xr6:coauthVersionMax="31" xr10:uidLastSave="{00000000-0000-0000-0000-000000000000}"/>
  <bookViews>
    <workbookView xWindow="0" yWindow="0" windowWidth="19200" windowHeight="9060" tabRatio="786" activeTab="2" xr2:uid="{00000000-000D-0000-FFFF-FFFF00000000}"/>
  </bookViews>
  <sheets>
    <sheet name="Leeswijzer" sheetId="2" r:id="rId1"/>
    <sheet name="Scenario" sheetId="14" r:id="rId2"/>
    <sheet name="Start" sheetId="15" r:id="rId3"/>
    <sheet name="PDF Elektra" sheetId="18" r:id="rId4"/>
    <sheet name="PDF Gas" sheetId="19" r:id="rId5"/>
    <sheet name="Bijstelling" sheetId="4" r:id="rId6"/>
    <sheet name="Plan" sheetId="8" r:id="rId7"/>
    <sheet name="TG" sheetId="3" r:id="rId8"/>
    <sheet name="AGA" sheetId="1" r:id="rId9"/>
    <sheet name="AGP" sheetId="5" r:id="rId10"/>
    <sheet name="AnnuleerGereed" sheetId="7" r:id="rId11"/>
    <sheet name="Bijlagen" sheetId="17" r:id="rId12"/>
    <sheet name="Enexis  - Stedin model - horz" sheetId="13" r:id="rId13"/>
    <sheet name="Enexis - Stedin model - vert" sheetId="12" r:id="rId14"/>
  </sheets>
  <definedNames>
    <definedName name="_xlnm._FilterDatabase" localSheetId="8" hidden="1">AGA!$A$1:$AT$313</definedName>
    <definedName name="_xlnm._FilterDatabase" localSheetId="12" hidden="1">'Enexis  - Stedin model - horz'!$D$1:$D$88</definedName>
    <definedName name="_xlnm._FilterDatabase" localSheetId="13" hidden="1">'Enexis - Stedin model - vert'!$B$4:$BQ$63</definedName>
    <definedName name="_xlnm._FilterDatabase" localSheetId="1" hidden="1">Scenario!$A$1:$AG$78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15" l="1"/>
  <c r="D61" i="15"/>
  <c r="D60" i="15"/>
  <c r="D58" i="15"/>
  <c r="D57" i="15"/>
  <c r="D56" i="15"/>
  <c r="D55" i="15"/>
  <c r="D54" i="15"/>
  <c r="D53" i="15"/>
  <c r="D59" i="15"/>
  <c r="X2" i="14"/>
  <c r="W2" i="14"/>
  <c r="V2" i="14"/>
  <c r="U2" i="14"/>
  <c r="T2" i="14"/>
  <c r="S2" i="14"/>
  <c r="R2" i="14"/>
  <c r="Q2" i="14"/>
  <c r="P2" i="14"/>
  <c r="O2" i="14"/>
  <c r="N2" i="14"/>
  <c r="M2" i="14"/>
  <c r="L2" i="14"/>
  <c r="K2" i="14"/>
  <c r="J2" i="14"/>
  <c r="I2" i="14"/>
  <c r="H2" i="14"/>
  <c r="G2" i="14"/>
  <c r="F2" i="14"/>
  <c r="AG2" i="14"/>
  <c r="AF2" i="14"/>
  <c r="AE2" i="14"/>
  <c r="AD2" i="14"/>
  <c r="D10" i="15" s="1"/>
  <c r="AC2" i="14"/>
  <c r="D9" i="15" s="1"/>
  <c r="AB2" i="14"/>
  <c r="D8" i="15" s="1"/>
  <c r="AA2" i="14"/>
  <c r="D7" i="15" s="1"/>
  <c r="Y2" i="14"/>
  <c r="D5" i="15" s="1"/>
  <c r="Z2" i="14"/>
  <c r="D6" i="15" s="1"/>
  <c r="A2" i="14"/>
  <c r="B2" i="14" s="1"/>
  <c r="E5" i="14"/>
  <c r="A94" i="14"/>
  <c r="B5" i="14"/>
  <c r="A99" i="3" l="1"/>
  <c r="A98" i="3"/>
  <c r="A96" i="3"/>
  <c r="A97" i="3"/>
  <c r="A95" i="3"/>
  <c r="A92" i="3"/>
  <c r="A91" i="3"/>
  <c r="A89" i="3"/>
  <c r="A90" i="3"/>
  <c r="A88" i="3"/>
  <c r="A80" i="3"/>
  <c r="A81" i="3"/>
  <c r="A82" i="3"/>
  <c r="A83" i="3"/>
  <c r="A84" i="3"/>
  <c r="A79" i="3"/>
  <c r="A85" i="3"/>
  <c r="CW4" i="12" s="1"/>
  <c r="D100" i="13" s="1"/>
  <c r="K41" i="15" s="1"/>
  <c r="A86" i="3"/>
  <c r="CX4" i="12" s="1"/>
  <c r="D101" i="13" s="1"/>
  <c r="K42" i="15" s="1"/>
  <c r="A87" i="3"/>
  <c r="CY4" i="12" s="1"/>
  <c r="D102" i="13" s="1"/>
  <c r="K43" i="15" s="1"/>
  <c r="A94" i="3"/>
  <c r="CZ4" i="12" s="1"/>
  <c r="D103" i="13" s="1"/>
  <c r="K44" i="15" s="1"/>
  <c r="A78" i="3"/>
  <c r="A73" i="3"/>
  <c r="CR4" i="12" s="1"/>
  <c r="D95" i="13" s="1"/>
  <c r="O42" i="15" s="1"/>
  <c r="A74" i="3"/>
  <c r="CS4" i="12" s="1"/>
  <c r="D96" i="13" s="1"/>
  <c r="O43" i="15" s="1"/>
  <c r="A75" i="3"/>
  <c r="CT4" i="12" s="1"/>
  <c r="D97" i="13" s="1"/>
  <c r="O44" i="15" s="1"/>
  <c r="A76" i="3"/>
  <c r="CU4" i="12" s="1"/>
  <c r="D98" i="13" s="1"/>
  <c r="O45" i="15" s="1"/>
  <c r="A72" i="3"/>
  <c r="CQ4" i="12" s="1"/>
  <c r="D94" i="13" s="1"/>
  <c r="O41" i="15" s="1"/>
  <c r="A233" i="1" l="1"/>
  <c r="A234" i="1"/>
  <c r="A232" i="1"/>
  <c r="A231" i="1"/>
  <c r="A235" i="1"/>
  <c r="A230" i="1"/>
  <c r="A227" i="1"/>
  <c r="A226" i="1"/>
  <c r="A223" i="1"/>
  <c r="A224" i="1"/>
  <c r="A225" i="1"/>
  <c r="A228" i="1"/>
  <c r="A222" i="1"/>
  <c r="A220" i="1"/>
  <c r="A221" i="1"/>
  <c r="CK4" i="12" s="1"/>
  <c r="D73" i="13" s="1"/>
  <c r="O22" i="15" s="1"/>
  <c r="A229" i="1"/>
  <c r="CL4" i="12" s="1"/>
  <c r="D74" i="13" s="1"/>
  <c r="O23" i="15" s="1"/>
  <c r="A219" i="1"/>
  <c r="CJ4" i="12" s="1"/>
  <c r="D72" i="13" s="1"/>
  <c r="O21" i="15" s="1"/>
  <c r="A214" i="1"/>
  <c r="A215" i="1"/>
  <c r="A213" i="1"/>
  <c r="A212" i="1"/>
  <c r="A216" i="1"/>
  <c r="A211" i="1"/>
  <c r="A208" i="1"/>
  <c r="A207" i="1"/>
  <c r="A203" i="1"/>
  <c r="A204" i="1"/>
  <c r="A205" i="1"/>
  <c r="A206" i="1"/>
  <c r="A209" i="1"/>
  <c r="A202" i="1"/>
  <c r="A200" i="1"/>
  <c r="A201" i="1"/>
  <c r="CG4" i="12" s="1"/>
  <c r="D69" i="13" s="1"/>
  <c r="O16" i="15" s="1"/>
  <c r="A210" i="1"/>
  <c r="CH4" i="12" s="1"/>
  <c r="D70" i="13" s="1"/>
  <c r="O17" i="15" s="1"/>
  <c r="A199" i="1"/>
  <c r="CF4" i="12" s="1"/>
  <c r="D68" i="13" s="1"/>
  <c r="O15" i="15" s="1"/>
  <c r="A243" i="1"/>
  <c r="A242" i="1"/>
  <c r="A240" i="1"/>
  <c r="A241" i="1"/>
  <c r="A244" i="1"/>
  <c r="A239" i="1"/>
  <c r="A238" i="1"/>
  <c r="CN4" i="12" s="1"/>
  <c r="D76" i="13" s="1"/>
  <c r="O27" i="15" s="1"/>
  <c r="A250" i="1"/>
  <c r="A251" i="1"/>
  <c r="A249" i="1"/>
  <c r="A247" i="1"/>
  <c r="A248" i="1"/>
  <c r="A252" i="1"/>
  <c r="A246" i="1"/>
  <c r="A245" i="1"/>
  <c r="CO4" i="12" s="1"/>
  <c r="D77" i="13" s="1"/>
  <c r="O28" i="15" s="1"/>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A148" i="1"/>
  <c r="BS4" i="12" s="1"/>
  <c r="D55" i="13" s="1"/>
  <c r="K16" i="15" s="1"/>
  <c r="A149" i="1"/>
  <c r="BT4" i="12" s="1"/>
  <c r="D56" i="13" s="1"/>
  <c r="K17" i="15" s="1"/>
  <c r="A159" i="1"/>
  <c r="BU4" i="12" s="1"/>
  <c r="D57" i="13" s="1"/>
  <c r="K18" i="15" s="1"/>
  <c r="A167" i="1"/>
  <c r="BV4" i="12" s="1"/>
  <c r="D58" i="13" s="1"/>
  <c r="K19" i="15" s="1"/>
  <c r="A168" i="1"/>
  <c r="BW4" i="12" s="1"/>
  <c r="D59" i="13" s="1"/>
  <c r="K20" i="15" s="1"/>
  <c r="A179" i="1"/>
  <c r="BX4" i="12" s="1"/>
  <c r="D60" i="13" s="1"/>
  <c r="K21" i="15" s="1"/>
  <c r="A183" i="1"/>
  <c r="BY4" i="12" s="1"/>
  <c r="D61" i="13" s="1"/>
  <c r="K22" i="15" s="1"/>
  <c r="A186" i="1"/>
  <c r="BZ4" i="12" s="1"/>
  <c r="D62" i="13" s="1"/>
  <c r="K23" i="15" s="1"/>
  <c r="A193" i="1"/>
  <c r="CA4" i="12" s="1"/>
  <c r="D63" i="13" s="1"/>
  <c r="K24" i="15" s="1"/>
  <c r="A194" i="1"/>
  <c r="CB4" i="12" s="1"/>
  <c r="D64" i="13" s="1"/>
  <c r="K25" i="15" s="1"/>
  <c r="A195" i="1"/>
  <c r="CC4" i="12" s="1"/>
  <c r="D65" i="13" s="1"/>
  <c r="K26" i="15" s="1"/>
  <c r="A196" i="1"/>
  <c r="CD4" i="12" s="1"/>
  <c r="D66" i="13" s="1"/>
  <c r="K27" i="15" s="1"/>
  <c r="A147" i="1"/>
  <c r="BR4" i="12" s="1"/>
  <c r="D54" i="13" s="1"/>
  <c r="K15" i="15" s="1"/>
  <c r="E76" i="14" l="1"/>
  <c r="B76" i="14"/>
  <c r="E74" i="14"/>
  <c r="B74" i="14"/>
  <c r="D74" i="14" s="1"/>
  <c r="E73" i="14"/>
  <c r="B73" i="14"/>
  <c r="D73" i="14" s="1"/>
  <c r="E72" i="14"/>
  <c r="B72" i="14"/>
  <c r="D72" i="14" s="1"/>
  <c r="E68" i="14"/>
  <c r="B68" i="14"/>
  <c r="E67" i="14"/>
  <c r="B67" i="14"/>
  <c r="E66" i="14"/>
  <c r="B66" i="14"/>
  <c r="B60" i="14"/>
  <c r="E60" i="14"/>
  <c r="E4" i="14"/>
  <c r="E6" i="14"/>
  <c r="E7" i="14"/>
  <c r="E8" i="14"/>
  <c r="E9" i="14"/>
  <c r="E10" i="14"/>
  <c r="E11" i="14"/>
  <c r="E12" i="14"/>
  <c r="E13" i="14"/>
  <c r="E14" i="14"/>
  <c r="E15" i="14"/>
  <c r="E16" i="14"/>
  <c r="E17" i="14"/>
  <c r="E2" i="14" s="1"/>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1" i="14"/>
  <c r="E62" i="14"/>
  <c r="E63" i="14"/>
  <c r="E64" i="14"/>
  <c r="E65" i="14"/>
  <c r="E69" i="14"/>
  <c r="E70" i="14"/>
  <c r="E71" i="14"/>
  <c r="E75" i="14"/>
  <c r="E77" i="14"/>
  <c r="E78" i="14"/>
  <c r="E3" i="14"/>
  <c r="B41" i="14"/>
  <c r="B40" i="14"/>
  <c r="B39" i="14"/>
  <c r="B38" i="14"/>
  <c r="B37" i="14"/>
  <c r="B36" i="14"/>
  <c r="B35" i="14"/>
  <c r="B31" i="14"/>
  <c r="D31" i="14" s="1"/>
  <c r="B30" i="14"/>
  <c r="D30" i="14" s="1"/>
  <c r="B29" i="14"/>
  <c r="D29" i="14" s="1"/>
  <c r="B25" i="14"/>
  <c r="D25" i="14" s="1"/>
  <c r="B24" i="14"/>
  <c r="D24" i="14" s="1"/>
  <c r="B23" i="14"/>
  <c r="D23" i="14" s="1"/>
  <c r="B19" i="14"/>
  <c r="B18" i="14"/>
  <c r="B17" i="14"/>
  <c r="A65" i="3"/>
  <c r="E1" i="13" l="1"/>
  <c r="A93" i="14"/>
  <c r="B4" i="14"/>
  <c r="S4" i="19" l="1"/>
  <c r="S4" i="18"/>
  <c r="C62" i="15" l="1"/>
  <c r="C61" i="15"/>
  <c r="C60" i="15"/>
  <c r="C59" i="15"/>
  <c r="C58" i="15"/>
  <c r="C57" i="15"/>
  <c r="C56" i="15"/>
  <c r="C55" i="15"/>
  <c r="C54" i="15"/>
  <c r="C53" i="15"/>
  <c r="C14" i="15" l="1"/>
  <c r="G14" i="15" s="1"/>
  <c r="K14" i="15" s="1"/>
  <c r="O14" i="15" s="1"/>
  <c r="O20" i="15" s="1"/>
  <c r="O26" i="15" s="1"/>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70" i="14" l="1"/>
  <c r="D70" i="14" s="1"/>
  <c r="B71" i="14"/>
  <c r="D71" i="14" s="1"/>
  <c r="B64" i="14"/>
  <c r="B65" i="14"/>
  <c r="B56" i="14"/>
  <c r="B53" i="14"/>
  <c r="D53" i="14" s="1"/>
  <c r="B54" i="14"/>
  <c r="D54" i="14" s="1"/>
  <c r="B50" i="14"/>
  <c r="B51" i="14"/>
  <c r="B47" i="14"/>
  <c r="B48" i="14"/>
  <c r="B43" i="14"/>
  <c r="B44" i="14"/>
  <c r="B33" i="14"/>
  <c r="B34" i="14"/>
  <c r="B27" i="14"/>
  <c r="B28" i="14"/>
  <c r="B21" i="14"/>
  <c r="B22" i="14"/>
  <c r="B15" i="14"/>
  <c r="B16" i="14"/>
  <c r="B12" i="14"/>
  <c r="B13" i="14"/>
  <c r="B10" i="14"/>
  <c r="B9" i="14"/>
  <c r="B78" i="14" l="1"/>
  <c r="B61" i="14"/>
  <c r="B62" i="14"/>
  <c r="D62" i="14" s="1"/>
  <c r="B63" i="14"/>
  <c r="B69" i="14"/>
  <c r="D69" i="14" s="1"/>
  <c r="B75" i="14"/>
  <c r="D75" i="14" s="1"/>
  <c r="B77" i="14"/>
  <c r="D77" i="14" s="1"/>
  <c r="B6" i="14"/>
  <c r="D6" i="14" s="1"/>
  <c r="B7" i="14"/>
  <c r="B8" i="14"/>
  <c r="B11" i="14"/>
  <c r="B14" i="14"/>
  <c r="B20" i="14"/>
  <c r="B26" i="14"/>
  <c r="B32" i="14"/>
  <c r="B42" i="14"/>
  <c r="B45" i="14"/>
  <c r="D45" i="14" s="1"/>
  <c r="B46" i="14"/>
  <c r="B49" i="14"/>
  <c r="B52" i="14"/>
  <c r="D52" i="14" s="1"/>
  <c r="B55" i="14"/>
  <c r="B57" i="14"/>
  <c r="B58" i="14"/>
  <c r="B59" i="14"/>
  <c r="D59" i="14" s="1"/>
  <c r="B3" i="14"/>
  <c r="F5" i="12" l="1"/>
  <c r="A42" i="3"/>
  <c r="T1" i="3" l="1"/>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T77" i="3" l="1"/>
  <c r="T81" i="3"/>
  <c r="T85" i="3"/>
  <c r="T89" i="3"/>
  <c r="T93" i="3"/>
  <c r="T97" i="3"/>
  <c r="T101" i="3"/>
  <c r="T74" i="3"/>
  <c r="T79" i="3"/>
  <c r="T87" i="3"/>
  <c r="T95" i="3"/>
  <c r="T72" i="3"/>
  <c r="T80" i="3"/>
  <c r="T88" i="3"/>
  <c r="T96" i="3"/>
  <c r="T73" i="3"/>
  <c r="T78" i="3"/>
  <c r="T82" i="3"/>
  <c r="T86" i="3"/>
  <c r="T90" i="3"/>
  <c r="T94" i="3"/>
  <c r="T98" i="3"/>
  <c r="T102" i="3"/>
  <c r="T75" i="3"/>
  <c r="T83" i="3"/>
  <c r="T91" i="3"/>
  <c r="T99" i="3"/>
  <c r="T76" i="3"/>
  <c r="T84" i="3"/>
  <c r="T92" i="3"/>
  <c r="T100" i="3"/>
  <c r="D38" i="14"/>
  <c r="D39" i="14"/>
  <c r="D40" i="14"/>
  <c r="D50" i="14"/>
  <c r="D51" i="14"/>
  <c r="D49" i="14"/>
  <c r="E4" i="13"/>
  <c r="T2" i="3"/>
  <c r="T71" i="3"/>
  <c r="T65" i="3"/>
  <c r="T50" i="3"/>
  <c r="T43" i="3"/>
  <c r="T20" i="3"/>
  <c r="T5" i="3"/>
  <c r="T69" i="3"/>
  <c r="T54" i="3"/>
  <c r="T49" i="3"/>
  <c r="T63" i="3"/>
  <c r="T40" i="3"/>
  <c r="T25" i="3"/>
  <c r="T10" i="3"/>
  <c r="T108" i="3"/>
  <c r="T67" i="3"/>
  <c r="T60" i="3"/>
  <c r="T45" i="3"/>
  <c r="T7" i="3"/>
  <c r="T16" i="3"/>
  <c r="T110" i="3"/>
  <c r="T111" i="3"/>
  <c r="T70" i="3"/>
  <c r="T59" i="3"/>
  <c r="T36" i="3"/>
  <c r="T21" i="3"/>
  <c r="T6" i="3"/>
  <c r="T104" i="3"/>
  <c r="T15" i="3"/>
  <c r="T109" i="3"/>
  <c r="T56" i="3"/>
  <c r="T41" i="3"/>
  <c r="T26" i="3"/>
  <c r="T19" i="3"/>
  <c r="T12" i="3"/>
  <c r="T106" i="3"/>
  <c r="T61" i="3"/>
  <c r="T46" i="3"/>
  <c r="T3" i="3"/>
  <c r="T23" i="3"/>
  <c r="T32" i="3"/>
  <c r="T17" i="3"/>
  <c r="T18" i="3"/>
  <c r="T11" i="3"/>
  <c r="T105" i="3"/>
  <c r="T52" i="3"/>
  <c r="T22" i="3"/>
  <c r="T39" i="3"/>
  <c r="T31" i="3"/>
  <c r="T8" i="3"/>
  <c r="T42" i="3"/>
  <c r="T35" i="3"/>
  <c r="T28" i="3"/>
  <c r="T13" i="3"/>
  <c r="T107" i="3"/>
  <c r="T62" i="3"/>
  <c r="T55" i="3"/>
  <c r="T48" i="3"/>
  <c r="T33" i="3"/>
  <c r="T34" i="3"/>
  <c r="T27" i="3"/>
  <c r="T4" i="3"/>
  <c r="T68" i="3"/>
  <c r="T53" i="3"/>
  <c r="T38" i="3"/>
  <c r="T66" i="3"/>
  <c r="T47" i="3"/>
  <c r="T24" i="3"/>
  <c r="T9" i="3"/>
  <c r="T103" i="3"/>
  <c r="T58" i="3"/>
  <c r="T51" i="3"/>
  <c r="T44" i="3"/>
  <c r="T29" i="3"/>
  <c r="T14" i="3"/>
  <c r="T112" i="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l="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7"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D55" i="14" l="1"/>
  <c r="D56" i="14"/>
  <c r="C5" i="12" l="1"/>
  <c r="G11" i="15"/>
  <c r="D11" i="15"/>
  <c r="D76" i="14" s="1"/>
  <c r="D5" i="14" l="1"/>
  <c r="C2" i="14"/>
  <c r="D2" i="14" s="1"/>
  <c r="D61" i="14"/>
  <c r="D65" i="14"/>
  <c r="D64" i="14"/>
  <c r="D63" i="14"/>
  <c r="D57" i="14"/>
  <c r="D17" i="14"/>
  <c r="D18" i="14"/>
  <c r="D19" i="14"/>
  <c r="D10" i="14"/>
  <c r="D9" i="14"/>
  <c r="D8" i="14"/>
  <c r="D4" i="14"/>
  <c r="D16" i="14"/>
  <c r="D14" i="14"/>
  <c r="D15" i="14"/>
  <c r="D48" i="14"/>
  <c r="D47" i="14"/>
  <c r="D46" i="14"/>
  <c r="D43" i="14"/>
  <c r="D44" i="14"/>
  <c r="D42" i="14"/>
  <c r="D78" i="14"/>
  <c r="D41" i="14"/>
  <c r="D60" i="14"/>
  <c r="D67" i="14"/>
  <c r="D66" i="14"/>
  <c r="D68" i="14"/>
  <c r="D58" i="14"/>
  <c r="D7" i="14"/>
  <c r="D35" i="14"/>
  <c r="D36" i="14"/>
  <c r="D37" i="14"/>
  <c r="D34" i="14"/>
  <c r="D33" i="14"/>
  <c r="D32" i="14"/>
  <c r="D27" i="14"/>
  <c r="D28" i="14"/>
  <c r="D26" i="14"/>
  <c r="D22" i="14"/>
  <c r="D21" i="14"/>
  <c r="D20" i="14"/>
  <c r="D13" i="14"/>
  <c r="D12" i="14"/>
  <c r="D11" i="14"/>
  <c r="B5" i="12"/>
  <c r="E2" i="13"/>
  <c r="V1" i="1"/>
  <c r="E3" i="13"/>
  <c r="D3" i="14"/>
  <c r="W1" i="1"/>
  <c r="U1" i="3"/>
  <c r="U75" i="3" l="1"/>
  <c r="V75" i="3" s="1"/>
  <c r="CT5" i="12" s="1"/>
  <c r="E97" i="13" s="1"/>
  <c r="P44" i="15" s="1"/>
  <c r="U79" i="3"/>
  <c r="V79" i="3" s="1"/>
  <c r="U83" i="3"/>
  <c r="V83" i="3" s="1"/>
  <c r="U87" i="3"/>
  <c r="V87" i="3" s="1"/>
  <c r="CY5" i="12" s="1"/>
  <c r="E102" i="13" s="1"/>
  <c r="L43" i="15" s="1"/>
  <c r="U91" i="3"/>
  <c r="V91" i="3" s="1"/>
  <c r="U95" i="3"/>
  <c r="V95" i="3" s="1"/>
  <c r="U99" i="3"/>
  <c r="V99" i="3" s="1"/>
  <c r="U93" i="3"/>
  <c r="V93" i="3" s="1"/>
  <c r="U74" i="3"/>
  <c r="V74" i="3" s="1"/>
  <c r="CS5" i="12" s="1"/>
  <c r="E96" i="13" s="1"/>
  <c r="P43" i="15" s="1"/>
  <c r="U78" i="3"/>
  <c r="V78" i="3" s="1"/>
  <c r="U82" i="3"/>
  <c r="V82" i="3" s="1"/>
  <c r="U86" i="3"/>
  <c r="V86" i="3" s="1"/>
  <c r="CX5" i="12" s="1"/>
  <c r="E101" i="13" s="1"/>
  <c r="L42" i="15" s="1"/>
  <c r="U90" i="3"/>
  <c r="V90" i="3" s="1"/>
  <c r="U94" i="3"/>
  <c r="V94" i="3" s="1"/>
  <c r="CZ5" i="12" s="1"/>
  <c r="E103" i="13" s="1"/>
  <c r="L44" i="15" s="1"/>
  <c r="U102" i="3"/>
  <c r="V102" i="3" s="1"/>
  <c r="U72" i="3"/>
  <c r="V72" i="3" s="1"/>
  <c r="CQ5" i="12" s="1"/>
  <c r="E94" i="13" s="1"/>
  <c r="P41" i="15" s="1"/>
  <c r="U76" i="3"/>
  <c r="V76" i="3" s="1"/>
  <c r="CU5" i="12" s="1"/>
  <c r="E98" i="13" s="1"/>
  <c r="P45" i="15" s="1"/>
  <c r="U80" i="3"/>
  <c r="V80" i="3" s="1"/>
  <c r="U84" i="3"/>
  <c r="V84" i="3" s="1"/>
  <c r="U88" i="3"/>
  <c r="V88" i="3" s="1"/>
  <c r="U92" i="3"/>
  <c r="V92" i="3" s="1"/>
  <c r="U96" i="3"/>
  <c r="V96" i="3" s="1"/>
  <c r="U100" i="3"/>
  <c r="V100" i="3" s="1"/>
  <c r="U73" i="3"/>
  <c r="V73" i="3" s="1"/>
  <c r="CR5" i="12" s="1"/>
  <c r="E95" i="13" s="1"/>
  <c r="P42" i="15" s="1"/>
  <c r="U77" i="3"/>
  <c r="V77" i="3" s="1"/>
  <c r="U81" i="3"/>
  <c r="V81" i="3" s="1"/>
  <c r="U85" i="3"/>
  <c r="V85" i="3" s="1"/>
  <c r="CW5" i="12" s="1"/>
  <c r="E100" i="13" s="1"/>
  <c r="L41" i="15" s="1"/>
  <c r="U89" i="3"/>
  <c r="V89" i="3" s="1"/>
  <c r="U97" i="3"/>
  <c r="V97" i="3" s="1"/>
  <c r="U101" i="3"/>
  <c r="V101" i="3" s="1"/>
  <c r="U98" i="3"/>
  <c r="V98" i="3" s="1"/>
  <c r="V200" i="1"/>
  <c r="V204" i="1"/>
  <c r="V208" i="1"/>
  <c r="V212" i="1"/>
  <c r="V216" i="1"/>
  <c r="V220" i="1"/>
  <c r="V224" i="1"/>
  <c r="V228" i="1"/>
  <c r="V232" i="1"/>
  <c r="V236" i="1"/>
  <c r="V240" i="1"/>
  <c r="V244" i="1"/>
  <c r="V248" i="1"/>
  <c r="V252" i="1"/>
  <c r="V148" i="1"/>
  <c r="V152" i="1"/>
  <c r="V156" i="1"/>
  <c r="V160" i="1"/>
  <c r="V164" i="1"/>
  <c r="V168" i="1"/>
  <c r="V172" i="1"/>
  <c r="V176" i="1"/>
  <c r="V180" i="1"/>
  <c r="V184" i="1"/>
  <c r="V188" i="1"/>
  <c r="V192" i="1"/>
  <c r="V196" i="1"/>
  <c r="V197" i="1"/>
  <c r="V201" i="1"/>
  <c r="V205" i="1"/>
  <c r="V209" i="1"/>
  <c r="V213" i="1"/>
  <c r="V217" i="1"/>
  <c r="V221" i="1"/>
  <c r="V225" i="1"/>
  <c r="V229" i="1"/>
  <c r="V233" i="1"/>
  <c r="V237" i="1"/>
  <c r="V241" i="1"/>
  <c r="V245" i="1"/>
  <c r="V249" i="1"/>
  <c r="V253" i="1"/>
  <c r="V149" i="1"/>
  <c r="V153" i="1"/>
  <c r="V157" i="1"/>
  <c r="V161" i="1"/>
  <c r="V165" i="1"/>
  <c r="V169" i="1"/>
  <c r="V173" i="1"/>
  <c r="V177" i="1"/>
  <c r="V181" i="1"/>
  <c r="V185" i="1"/>
  <c r="V189" i="1"/>
  <c r="V193" i="1"/>
  <c r="V202" i="1"/>
  <c r="V210" i="1"/>
  <c r="V218" i="1"/>
  <c r="V226" i="1"/>
  <c r="V234" i="1"/>
  <c r="V242" i="1"/>
  <c r="V250" i="1"/>
  <c r="V150" i="1"/>
  <c r="V158" i="1"/>
  <c r="V166" i="1"/>
  <c r="V174" i="1"/>
  <c r="V182" i="1"/>
  <c r="V190" i="1"/>
  <c r="V211" i="1"/>
  <c r="V227" i="1"/>
  <c r="V243" i="1"/>
  <c r="V151" i="1"/>
  <c r="V167" i="1"/>
  <c r="V183" i="1"/>
  <c r="V206" i="1"/>
  <c r="V222" i="1"/>
  <c r="V238" i="1"/>
  <c r="V254" i="1"/>
  <c r="V162" i="1"/>
  <c r="V178" i="1"/>
  <c r="V194" i="1"/>
  <c r="V199" i="1"/>
  <c r="V215" i="1"/>
  <c r="V231" i="1"/>
  <c r="V247" i="1"/>
  <c r="V155" i="1"/>
  <c r="V171" i="1"/>
  <c r="V187" i="1"/>
  <c r="V203" i="1"/>
  <c r="V219" i="1"/>
  <c r="V235" i="1"/>
  <c r="V251" i="1"/>
  <c r="V159" i="1"/>
  <c r="V175" i="1"/>
  <c r="V191" i="1"/>
  <c r="V198" i="1"/>
  <c r="V214" i="1"/>
  <c r="V230" i="1"/>
  <c r="V246" i="1"/>
  <c r="V154" i="1"/>
  <c r="V170" i="1"/>
  <c r="V186" i="1"/>
  <c r="V207" i="1"/>
  <c r="V223" i="1"/>
  <c r="V239" i="1"/>
  <c r="V147" i="1"/>
  <c r="V163" i="1"/>
  <c r="V179" i="1"/>
  <c r="V195" i="1"/>
  <c r="W150" i="1"/>
  <c r="W154" i="1"/>
  <c r="W158" i="1"/>
  <c r="W162" i="1"/>
  <c r="W166" i="1"/>
  <c r="W170" i="1"/>
  <c r="W174" i="1"/>
  <c r="W178" i="1"/>
  <c r="W182" i="1"/>
  <c r="W186" i="1"/>
  <c r="W190" i="1"/>
  <c r="W194" i="1"/>
  <c r="W198" i="1"/>
  <c r="W202" i="1"/>
  <c r="W206" i="1"/>
  <c r="W210" i="1"/>
  <c r="W214" i="1"/>
  <c r="W218" i="1"/>
  <c r="W222" i="1"/>
  <c r="W226" i="1"/>
  <c r="W230" i="1"/>
  <c r="W234" i="1"/>
  <c r="W238" i="1"/>
  <c r="W242" i="1"/>
  <c r="W246" i="1"/>
  <c r="W250" i="1"/>
  <c r="W254" i="1"/>
  <c r="W147" i="1"/>
  <c r="W151" i="1"/>
  <c r="W155" i="1"/>
  <c r="W159" i="1"/>
  <c r="W163" i="1"/>
  <c r="W167" i="1"/>
  <c r="W171" i="1"/>
  <c r="W175" i="1"/>
  <c r="W179" i="1"/>
  <c r="W183" i="1"/>
  <c r="W187" i="1"/>
  <c r="W191" i="1"/>
  <c r="W195" i="1"/>
  <c r="W199" i="1"/>
  <c r="W203" i="1"/>
  <c r="W207" i="1"/>
  <c r="W211" i="1"/>
  <c r="W215" i="1"/>
  <c r="W219" i="1"/>
  <c r="W223" i="1"/>
  <c r="W227" i="1"/>
  <c r="W231" i="1"/>
  <c r="W235" i="1"/>
  <c r="W239" i="1"/>
  <c r="W243" i="1"/>
  <c r="W247" i="1"/>
  <c r="W251" i="1"/>
  <c r="W148" i="1"/>
  <c r="W156" i="1"/>
  <c r="W164" i="1"/>
  <c r="W172" i="1"/>
  <c r="W180" i="1"/>
  <c r="W188" i="1"/>
  <c r="W196" i="1"/>
  <c r="W204" i="1"/>
  <c r="W212" i="1"/>
  <c r="W220" i="1"/>
  <c r="W228" i="1"/>
  <c r="W236" i="1"/>
  <c r="W244" i="1"/>
  <c r="W252" i="1"/>
  <c r="W229" i="1"/>
  <c r="W253" i="1"/>
  <c r="W152" i="1"/>
  <c r="W168" i="1"/>
  <c r="W184" i="1"/>
  <c r="W200" i="1"/>
  <c r="W216" i="1"/>
  <c r="W232" i="1"/>
  <c r="W248" i="1"/>
  <c r="W161" i="1"/>
  <c r="W177" i="1"/>
  <c r="W193" i="1"/>
  <c r="W209" i="1"/>
  <c r="W225" i="1"/>
  <c r="W241" i="1"/>
  <c r="W149" i="1"/>
  <c r="W157" i="1"/>
  <c r="W165" i="1"/>
  <c r="W173" i="1"/>
  <c r="W181" i="1"/>
  <c r="W189" i="1"/>
  <c r="W197" i="1"/>
  <c r="W205" i="1"/>
  <c r="W213" i="1"/>
  <c r="W221" i="1"/>
  <c r="W237" i="1"/>
  <c r="W245" i="1"/>
  <c r="W160" i="1"/>
  <c r="W176" i="1"/>
  <c r="W192" i="1"/>
  <c r="W208" i="1"/>
  <c r="W224" i="1"/>
  <c r="W240" i="1"/>
  <c r="W153" i="1"/>
  <c r="W169" i="1"/>
  <c r="W185" i="1"/>
  <c r="W201" i="1"/>
  <c r="W217" i="1"/>
  <c r="W233" i="1"/>
  <c r="W249" i="1"/>
  <c r="U61" i="3"/>
  <c r="V61" i="3" s="1"/>
  <c r="U106" i="3"/>
  <c r="V106" i="3" s="1"/>
  <c r="U44" i="3"/>
  <c r="V44" i="3" s="1"/>
  <c r="U59" i="3"/>
  <c r="V59" i="3" s="1"/>
  <c r="U32" i="3"/>
  <c r="V32" i="3" s="1"/>
  <c r="U7" i="3"/>
  <c r="V7" i="3" s="1"/>
  <c r="U103" i="3"/>
  <c r="V103" i="3" s="1"/>
  <c r="U20" i="3"/>
  <c r="V20" i="3" s="1"/>
  <c r="U35" i="3"/>
  <c r="V35" i="3" s="1"/>
  <c r="U66" i="3"/>
  <c r="V66" i="3" s="1"/>
  <c r="BC5" i="12" s="1"/>
  <c r="E81" i="13" s="1"/>
  <c r="H42" i="15" s="1"/>
  <c r="U17" i="3"/>
  <c r="V17" i="3" s="1"/>
  <c r="U53" i="3"/>
  <c r="V53" i="3" s="1"/>
  <c r="U60" i="3"/>
  <c r="V60" i="3" s="1"/>
  <c r="U54" i="3"/>
  <c r="V54" i="3" s="1"/>
  <c r="U70" i="3"/>
  <c r="V70" i="3" s="1"/>
  <c r="BE5" i="12" s="1"/>
  <c r="E84" i="13" s="1"/>
  <c r="H44" i="15" s="1"/>
  <c r="U109" i="3"/>
  <c r="V109" i="3" s="1"/>
  <c r="U45" i="3"/>
  <c r="V45" i="3" s="1"/>
  <c r="U38" i="3"/>
  <c r="V38" i="3" s="1"/>
  <c r="BG5" i="12" s="1"/>
  <c r="E82" i="13" s="1"/>
  <c r="D41" i="15" s="1"/>
  <c r="U16" i="3"/>
  <c r="V16" i="3" s="1"/>
  <c r="U58" i="3"/>
  <c r="V58" i="3" s="1"/>
  <c r="BM5" i="12" s="1"/>
  <c r="E89" i="13" s="1"/>
  <c r="H46" i="15" s="1"/>
  <c r="U6" i="3"/>
  <c r="V6" i="3" s="1"/>
  <c r="U62" i="3"/>
  <c r="V62" i="3" s="1"/>
  <c r="U18" i="3"/>
  <c r="V18" i="3" s="1"/>
  <c r="U48" i="3"/>
  <c r="V48" i="3" s="1"/>
  <c r="U34" i="3"/>
  <c r="V34" i="3" s="1"/>
  <c r="U46" i="3"/>
  <c r="V46" i="3" s="1"/>
  <c r="U112" i="3"/>
  <c r="V112" i="3" s="1"/>
  <c r="U40" i="3"/>
  <c r="V40" i="3" s="1"/>
  <c r="U27" i="3"/>
  <c r="V27" i="3" s="1"/>
  <c r="U4" i="3"/>
  <c r="V4" i="3" s="1"/>
  <c r="U10" i="3"/>
  <c r="V10" i="3" s="1"/>
  <c r="U50" i="3"/>
  <c r="V50" i="3" s="1"/>
  <c r="U5" i="3"/>
  <c r="V5" i="3" s="1"/>
  <c r="U15" i="3"/>
  <c r="V15" i="3" s="1"/>
  <c r="U41" i="3"/>
  <c r="V41" i="3" s="1"/>
  <c r="U2" i="3"/>
  <c r="V2" i="3" s="1"/>
  <c r="U43" i="3"/>
  <c r="V43" i="3" s="1"/>
  <c r="U21" i="3"/>
  <c r="V21" i="3" s="1"/>
  <c r="U19" i="3"/>
  <c r="V19" i="3" s="1"/>
  <c r="U14" i="3"/>
  <c r="V14" i="3" s="1"/>
  <c r="U63" i="3"/>
  <c r="V63" i="3" s="1"/>
  <c r="U9" i="3"/>
  <c r="V9" i="3" s="1"/>
  <c r="U22" i="3"/>
  <c r="V22" i="3" s="1"/>
  <c r="BN5" i="12" s="1"/>
  <c r="E90" i="13" s="1"/>
  <c r="D45" i="15" s="1"/>
  <c r="U105" i="3"/>
  <c r="V105" i="3" s="1"/>
  <c r="U33" i="3"/>
  <c r="V33" i="3" s="1"/>
  <c r="U25" i="3"/>
  <c r="V25" i="3" s="1"/>
  <c r="U71" i="3"/>
  <c r="V71" i="3" s="1"/>
  <c r="U12" i="3"/>
  <c r="V12" i="3" s="1"/>
  <c r="U36" i="3"/>
  <c r="V36" i="3" s="1"/>
  <c r="V1" i="3"/>
  <c r="U42" i="3"/>
  <c r="V42" i="3" s="1"/>
  <c r="U47" i="3"/>
  <c r="V47" i="3" s="1"/>
  <c r="U65" i="3"/>
  <c r="V65" i="3" s="1"/>
  <c r="BB5" i="12" s="1"/>
  <c r="E80" i="13" s="1"/>
  <c r="H41" i="15" s="1"/>
  <c r="U104" i="3"/>
  <c r="V104" i="3" s="1"/>
  <c r="U107" i="3"/>
  <c r="V107" i="3" s="1"/>
  <c r="U3" i="3"/>
  <c r="V3" i="3" s="1"/>
  <c r="U31" i="3"/>
  <c r="V31" i="3" s="1"/>
  <c r="BL5" i="12" s="1"/>
  <c r="E88" i="13" s="1"/>
  <c r="D44" i="15" s="1"/>
  <c r="U49" i="3"/>
  <c r="V49" i="3" s="1"/>
  <c r="BO5" i="12" s="1"/>
  <c r="E91" i="13" s="1"/>
  <c r="H47" i="15" s="1"/>
  <c r="U110" i="3"/>
  <c r="V110" i="3" s="1"/>
  <c r="U67" i="3"/>
  <c r="V67" i="3" s="1"/>
  <c r="U23" i="3"/>
  <c r="V23" i="3" s="1"/>
  <c r="U55" i="3"/>
  <c r="V55" i="3" s="1"/>
  <c r="U11" i="3"/>
  <c r="V11" i="3" s="1"/>
  <c r="U24" i="3"/>
  <c r="V24" i="3" s="1"/>
  <c r="BJ5" i="12" s="1"/>
  <c r="E86" i="13" s="1"/>
  <c r="D43" i="15" s="1"/>
  <c r="U29" i="3"/>
  <c r="V29" i="3" s="1"/>
  <c r="U51" i="3"/>
  <c r="V51" i="3" s="1"/>
  <c r="BK5" i="12" s="1"/>
  <c r="E87" i="13" s="1"/>
  <c r="H45" i="15" s="1"/>
  <c r="U28" i="3"/>
  <c r="V28" i="3" s="1"/>
  <c r="U13" i="3"/>
  <c r="V13" i="3" s="1"/>
  <c r="U39" i="3"/>
  <c r="V39" i="3" s="1"/>
  <c r="BH5" i="12" s="1"/>
  <c r="E85" i="13" s="1"/>
  <c r="D42" i="15" s="1"/>
  <c r="U8" i="3"/>
  <c r="V8" i="3" s="1"/>
  <c r="U111" i="3"/>
  <c r="V111" i="3" s="1"/>
  <c r="U52" i="3"/>
  <c r="V52" i="3" s="1"/>
  <c r="U69" i="3"/>
  <c r="V69" i="3" s="1"/>
  <c r="BD5" i="12" s="1"/>
  <c r="E83" i="13" s="1"/>
  <c r="H43" i="15" s="1"/>
  <c r="U68" i="3"/>
  <c r="V68" i="3" s="1"/>
  <c r="BP5" i="12" s="1"/>
  <c r="E92" i="13" s="1"/>
  <c r="H48" i="15" s="1"/>
  <c r="U56" i="3"/>
  <c r="V56" i="3" s="1"/>
  <c r="U108" i="3"/>
  <c r="V108" i="3" s="1"/>
  <c r="U26" i="3"/>
  <c r="V26" i="3" s="1"/>
  <c r="V9" i="1"/>
  <c r="V26" i="1"/>
  <c r="V261" i="1"/>
  <c r="V11" i="1"/>
  <c r="V52" i="1"/>
  <c r="V112" i="1"/>
  <c r="V273" i="1"/>
  <c r="V141" i="1"/>
  <c r="V70" i="1"/>
  <c r="V64" i="1"/>
  <c r="V283" i="1"/>
  <c r="V44" i="1"/>
  <c r="V117" i="1"/>
  <c r="V54" i="1"/>
  <c r="V38" i="1"/>
  <c r="V309" i="1"/>
  <c r="V144" i="1"/>
  <c r="V257" i="1"/>
  <c r="V135" i="1"/>
  <c r="V280" i="1"/>
  <c r="V47" i="1"/>
  <c r="V91" i="1"/>
  <c r="V262" i="1"/>
  <c r="V267" i="1"/>
  <c r="V142" i="1"/>
  <c r="V75" i="1"/>
  <c r="V138" i="1"/>
  <c r="V126" i="1"/>
  <c r="V285" i="1"/>
  <c r="V60" i="1"/>
  <c r="V282" i="1"/>
  <c r="V298" i="1"/>
  <c r="V281" i="1"/>
  <c r="V124" i="1"/>
  <c r="V116" i="1"/>
  <c r="V76" i="1"/>
  <c r="V271" i="1"/>
  <c r="V131" i="1"/>
  <c r="V43" i="1"/>
  <c r="V286" i="1"/>
  <c r="V51" i="1"/>
  <c r="V139" i="1"/>
  <c r="V301" i="1"/>
  <c r="V61" i="1"/>
  <c r="V42" i="1"/>
  <c r="V287" i="1"/>
  <c r="V143" i="1"/>
  <c r="X1" i="1"/>
  <c r="V279" i="1"/>
  <c r="V110" i="1"/>
  <c r="V82" i="1"/>
  <c r="V49" i="1"/>
  <c r="V90" i="1"/>
  <c r="V106" i="1"/>
  <c r="V55" i="1"/>
  <c r="V134" i="1"/>
  <c r="V284" i="1"/>
  <c r="V71" i="1"/>
  <c r="V266" i="1"/>
  <c r="V146" i="1"/>
  <c r="V79" i="1"/>
  <c r="V53" i="1"/>
  <c r="V58" i="1"/>
  <c r="V4" i="1"/>
  <c r="V65" i="1"/>
  <c r="V313" i="1"/>
  <c r="V145" i="1"/>
  <c r="V300" i="1"/>
  <c r="V5" i="1"/>
  <c r="V127" i="1"/>
  <c r="V109" i="1"/>
  <c r="V130" i="1"/>
  <c r="V277" i="1"/>
  <c r="V310" i="1"/>
  <c r="V20" i="1"/>
  <c r="V24" i="1"/>
  <c r="V311" i="1"/>
  <c r="V306" i="1"/>
  <c r="V7" i="1"/>
  <c r="V63" i="1"/>
  <c r="V77" i="1"/>
  <c r="V270" i="1"/>
  <c r="V74" i="1"/>
  <c r="V118" i="1"/>
  <c r="V113" i="1"/>
  <c r="V260" i="1"/>
  <c r="V80" i="1"/>
  <c r="V259" i="1"/>
  <c r="V304" i="1"/>
  <c r="V132" i="1"/>
  <c r="V265" i="1"/>
  <c r="V302" i="1"/>
  <c r="V62" i="1"/>
  <c r="V268" i="1"/>
  <c r="V305" i="1"/>
  <c r="V66" i="1"/>
  <c r="V114" i="1"/>
  <c r="V303" i="1"/>
  <c r="V263" i="1"/>
  <c r="V275" i="1"/>
  <c r="V56" i="1"/>
  <c r="V69" i="1"/>
  <c r="V8" i="1"/>
  <c r="V81" i="1"/>
  <c r="V128" i="1"/>
  <c r="V84" i="1"/>
  <c r="V115" i="1"/>
  <c r="V23" i="1"/>
  <c r="V25" i="1"/>
  <c r="V108" i="1"/>
  <c r="V133" i="1"/>
  <c r="V2" i="1"/>
  <c r="V15" i="1"/>
  <c r="V16" i="1"/>
  <c r="V294" i="1"/>
  <c r="V103" i="1"/>
  <c r="V13" i="1"/>
  <c r="V255" i="1"/>
  <c r="V39" i="1"/>
  <c r="V121" i="1"/>
  <c r="V288" i="1"/>
  <c r="V274" i="1"/>
  <c r="V140" i="1"/>
  <c r="V68" i="1"/>
  <c r="V67" i="1"/>
  <c r="V6" i="1"/>
  <c r="V10" i="1"/>
  <c r="V122" i="1"/>
  <c r="V278" i="1"/>
  <c r="V107" i="1"/>
  <c r="V272" i="1"/>
  <c r="V256" i="1"/>
  <c r="V22" i="1"/>
  <c r="V14" i="1"/>
  <c r="V40" i="1"/>
  <c r="V73" i="1"/>
  <c r="V290" i="1"/>
  <c r="V104" i="1"/>
  <c r="V95" i="1"/>
  <c r="V129" i="1"/>
  <c r="V123" i="1"/>
  <c r="V293" i="1"/>
  <c r="V136" i="1"/>
  <c r="V93" i="1"/>
  <c r="V36" i="1"/>
  <c r="V59" i="1"/>
  <c r="V100" i="1"/>
  <c r="V292" i="1"/>
  <c r="V27" i="1"/>
  <c r="V17" i="1"/>
  <c r="V297" i="1"/>
  <c r="V276" i="1"/>
  <c r="V264" i="1"/>
  <c r="V308" i="1"/>
  <c r="V299" i="1"/>
  <c r="V31" i="1"/>
  <c r="V125" i="1"/>
  <c r="V295" i="1"/>
  <c r="V28" i="1"/>
  <c r="V119" i="1"/>
  <c r="V291" i="1"/>
  <c r="V98" i="1"/>
  <c r="V78" i="1"/>
  <c r="V307" i="1"/>
  <c r="V48" i="1"/>
  <c r="V258" i="1"/>
  <c r="V50" i="1"/>
  <c r="V269" i="1"/>
  <c r="V111" i="1"/>
  <c r="V101" i="1"/>
  <c r="V289" i="1"/>
  <c r="V3" i="1"/>
  <c r="V92" i="1"/>
  <c r="V34" i="1"/>
  <c r="V88" i="1"/>
  <c r="V21" i="1"/>
  <c r="V57" i="1"/>
  <c r="V312" i="1"/>
  <c r="V41" i="1"/>
  <c r="V35" i="1"/>
  <c r="V12" i="1"/>
  <c r="V72" i="1"/>
  <c r="V137" i="1"/>
  <c r="V19" i="1"/>
  <c r="V86" i="1"/>
  <c r="V120" i="1"/>
  <c r="V102" i="1"/>
  <c r="V46" i="1"/>
  <c r="V30" i="1"/>
  <c r="V45" i="1"/>
  <c r="V296" i="1"/>
  <c r="V99" i="1"/>
  <c r="V32" i="1"/>
  <c r="V94" i="1"/>
  <c r="V83" i="1"/>
  <c r="V29" i="1"/>
  <c r="V87" i="1"/>
  <c r="V97" i="1"/>
  <c r="V33" i="1"/>
  <c r="V89" i="1"/>
  <c r="V37" i="1"/>
  <c r="V105" i="1"/>
  <c r="V96" i="1"/>
  <c r="V85" i="1"/>
  <c r="V18" i="1"/>
  <c r="W61" i="1"/>
  <c r="W107" i="1"/>
  <c r="W273" i="1"/>
  <c r="W50" i="1"/>
  <c r="W274" i="1"/>
  <c r="W37" i="1"/>
  <c r="W270" i="1"/>
  <c r="W106" i="1"/>
  <c r="W262" i="1"/>
  <c r="W54" i="1"/>
  <c r="W98" i="1"/>
  <c r="W115" i="1"/>
  <c r="W121" i="1"/>
  <c r="W129" i="1"/>
  <c r="W80" i="1"/>
  <c r="W31" i="1"/>
  <c r="W306" i="1"/>
  <c r="W28" i="1"/>
  <c r="W59" i="1"/>
  <c r="W82" i="1"/>
  <c r="W7" i="1"/>
  <c r="W20" i="1"/>
  <c r="W9" i="1"/>
  <c r="W44" i="1"/>
  <c r="W35" i="1"/>
  <c r="W299" i="1"/>
  <c r="W6" i="1"/>
  <c r="W265" i="1"/>
  <c r="W261" i="1"/>
  <c r="W53" i="1"/>
  <c r="W43" i="1"/>
  <c r="W112" i="1"/>
  <c r="W286" i="1"/>
  <c r="W144" i="1"/>
  <c r="W123" i="1"/>
  <c r="W308" i="1"/>
  <c r="W263" i="1"/>
  <c r="W95" i="1"/>
  <c r="W117" i="1"/>
  <c r="W66" i="1"/>
  <c r="W126" i="1"/>
  <c r="W111" i="1"/>
  <c r="W49" i="1"/>
  <c r="W30" i="1"/>
  <c r="W140" i="1"/>
  <c r="W271" i="1"/>
  <c r="W257" i="1"/>
  <c r="W63" i="1"/>
  <c r="W131" i="1"/>
  <c r="W100" i="1"/>
  <c r="W17" i="1"/>
  <c r="W25" i="1"/>
  <c r="W124" i="1"/>
  <c r="W4" i="1"/>
  <c r="W99" i="1"/>
  <c r="W292" i="1"/>
  <c r="W57" i="1"/>
  <c r="W19" i="1"/>
  <c r="W87" i="1"/>
  <c r="W279" i="1"/>
  <c r="W32" i="1"/>
  <c r="W300" i="1"/>
  <c r="W139" i="1"/>
  <c r="W34" i="1"/>
  <c r="W84" i="1"/>
  <c r="W46" i="1"/>
  <c r="W128" i="1"/>
  <c r="W104" i="1"/>
  <c r="W305" i="1"/>
  <c r="W72" i="1"/>
  <c r="W60" i="1"/>
  <c r="W18" i="1"/>
  <c r="W77" i="1"/>
  <c r="W141" i="1"/>
  <c r="W119" i="1"/>
  <c r="W89" i="1"/>
  <c r="W12" i="1"/>
  <c r="W101" i="1"/>
  <c r="W293" i="1"/>
  <c r="W296" i="1"/>
  <c r="W291" i="1"/>
  <c r="W5" i="1"/>
  <c r="W138" i="1"/>
  <c r="W110" i="1"/>
  <c r="W304" i="1"/>
  <c r="W311" i="1"/>
  <c r="W22" i="1"/>
  <c r="W73" i="1"/>
  <c r="W309" i="1"/>
  <c r="W146" i="1"/>
  <c r="W301" i="1"/>
  <c r="W42" i="1"/>
  <c r="W96" i="1"/>
  <c r="W103" i="1"/>
  <c r="W132" i="1"/>
  <c r="W281" i="1"/>
  <c r="W295" i="1"/>
  <c r="W3" i="1"/>
  <c r="W29" i="1"/>
  <c r="W65" i="1"/>
  <c r="W90" i="1"/>
  <c r="W278" i="1"/>
  <c r="W276" i="1"/>
  <c r="W93" i="1"/>
  <c r="W127" i="1"/>
  <c r="W58" i="1"/>
  <c r="W288" i="1"/>
  <c r="W137" i="1"/>
  <c r="W143" i="1"/>
  <c r="W68" i="1"/>
  <c r="W102" i="1"/>
  <c r="W272" i="1"/>
  <c r="W287" i="1"/>
  <c r="W120" i="1"/>
  <c r="W268" i="1"/>
  <c r="W310" i="1"/>
  <c r="W275" i="1"/>
  <c r="W125" i="1"/>
  <c r="W297" i="1"/>
  <c r="W8" i="1"/>
  <c r="W47" i="1"/>
  <c r="W298" i="1"/>
  <c r="W26" i="1"/>
  <c r="W14" i="1"/>
  <c r="W70" i="1"/>
  <c r="W38" i="1"/>
  <c r="W27" i="1"/>
  <c r="W282" i="1"/>
  <c r="W16" i="1"/>
  <c r="W105" i="1"/>
  <c r="W136" i="1"/>
  <c r="W51" i="1"/>
  <c r="W259" i="1"/>
  <c r="W113" i="1"/>
  <c r="W10" i="1"/>
  <c r="W130" i="1"/>
  <c r="W313" i="1"/>
  <c r="W294" i="1"/>
  <c r="W94" i="1"/>
  <c r="W40" i="1"/>
  <c r="W116" i="1"/>
  <c r="W92" i="1"/>
  <c r="W109" i="1"/>
  <c r="W134" i="1"/>
  <c r="W85" i="1"/>
  <c r="W86" i="1"/>
  <c r="W21" i="1"/>
  <c r="W256" i="1"/>
  <c r="W284" i="1"/>
  <c r="W258" i="1"/>
  <c r="W36" i="1"/>
  <c r="W88" i="1"/>
  <c r="W255" i="1"/>
  <c r="W290" i="1"/>
  <c r="W67" i="1"/>
  <c r="W142" i="1"/>
  <c r="W97" i="1"/>
  <c r="W52" i="1"/>
  <c r="W266" i="1"/>
  <c r="W56" i="1"/>
  <c r="W303" i="1"/>
  <c r="W135" i="1"/>
  <c r="W64" i="1"/>
  <c r="W108" i="1"/>
  <c r="W280" i="1"/>
  <c r="W118" i="1"/>
  <c r="W302" i="1"/>
  <c r="W114" i="1"/>
  <c r="W2" i="1"/>
  <c r="W45" i="1"/>
  <c r="W24" i="1"/>
  <c r="W277" i="1"/>
  <c r="W48" i="1"/>
  <c r="W33" i="1"/>
  <c r="W41" i="1"/>
  <c r="W133" i="1"/>
  <c r="W285" i="1"/>
  <c r="W15" i="1"/>
  <c r="W23" i="1"/>
  <c r="W62" i="1"/>
  <c r="W312" i="1"/>
  <c r="W307" i="1"/>
  <c r="W269" i="1"/>
  <c r="W75" i="1"/>
  <c r="W76" i="1"/>
  <c r="W71" i="1"/>
  <c r="W260" i="1"/>
  <c r="W79" i="1"/>
  <c r="W122" i="1"/>
  <c r="W289" i="1"/>
  <c r="W145" i="1"/>
  <c r="W78" i="1"/>
  <c r="W11" i="1"/>
  <c r="W74" i="1"/>
  <c r="W13" i="1"/>
  <c r="W39" i="1"/>
  <c r="W91" i="1"/>
  <c r="W264" i="1"/>
  <c r="W69" i="1"/>
  <c r="W267" i="1"/>
  <c r="W283" i="1"/>
  <c r="W83" i="1"/>
  <c r="W81" i="1"/>
  <c r="W55" i="1"/>
  <c r="X89" i="1" l="1"/>
  <c r="C18" i="18" s="1"/>
  <c r="X21" i="1"/>
  <c r="X3" i="1"/>
  <c r="X307" i="1"/>
  <c r="X292" i="1"/>
  <c r="X256" i="1"/>
  <c r="X2" i="1"/>
  <c r="X23" i="1"/>
  <c r="X309" i="1"/>
  <c r="X296" i="1"/>
  <c r="X289" i="1"/>
  <c r="J8" i="18" s="1"/>
  <c r="X294" i="1"/>
  <c r="J4" i="19" s="1"/>
  <c r="X305" i="1"/>
  <c r="X7" i="1"/>
  <c r="X20" i="1"/>
  <c r="X308" i="1"/>
  <c r="X14" i="1"/>
  <c r="X6" i="1"/>
  <c r="X255" i="1"/>
  <c r="X16" i="1"/>
  <c r="C8" i="18" s="1"/>
  <c r="X306" i="1"/>
  <c r="X310" i="1"/>
  <c r="X257" i="1"/>
  <c r="X26" i="1"/>
  <c r="X18" i="1"/>
  <c r="X12" i="1"/>
  <c r="X288" i="1"/>
  <c r="X13" i="1"/>
  <c r="C6" i="18" s="1"/>
  <c r="X15" i="1"/>
  <c r="X25" i="1"/>
  <c r="C18" i="19" s="1"/>
  <c r="X311" i="1"/>
  <c r="X5" i="1"/>
  <c r="X90" i="1"/>
  <c r="X9" i="1"/>
  <c r="X159" i="1"/>
  <c r="BU5" i="12" s="1"/>
  <c r="E57" i="13" s="1"/>
  <c r="L18" i="15" s="1"/>
  <c r="X169" i="1"/>
  <c r="X170" i="1"/>
  <c r="X203" i="1"/>
  <c r="X153" i="1"/>
  <c r="X214" i="1"/>
  <c r="X167" i="1"/>
  <c r="BV5" i="12" s="1"/>
  <c r="E58" i="13" s="1"/>
  <c r="L19" i="15" s="1"/>
  <c r="X166" i="1"/>
  <c r="X229" i="1"/>
  <c r="CL5" i="12" s="1"/>
  <c r="E74" i="13" s="1"/>
  <c r="P23" i="15" s="1"/>
  <c r="X184" i="1"/>
  <c r="X99" i="1"/>
  <c r="C21" i="18" s="1"/>
  <c r="X98" i="1"/>
  <c r="AN5" i="12" s="1"/>
  <c r="E40" i="13" s="1"/>
  <c r="H21" i="15" s="1"/>
  <c r="X97" i="1"/>
  <c r="J18" i="18" s="1"/>
  <c r="X96" i="1"/>
  <c r="AL5" i="12" s="1"/>
  <c r="E38" i="13" s="1"/>
  <c r="H19" i="15" s="1"/>
  <c r="X95" i="1"/>
  <c r="AK5" i="12" s="1"/>
  <c r="E37" i="13" s="1"/>
  <c r="H18" i="15" s="1"/>
  <c r="X94" i="1"/>
  <c r="P19" i="18" s="1"/>
  <c r="X252" i="1"/>
  <c r="X239" i="1"/>
  <c r="X247" i="1"/>
  <c r="X238" i="1"/>
  <c r="CN5" i="12" s="1"/>
  <c r="E76" i="13" s="1"/>
  <c r="P27" i="15" s="1"/>
  <c r="X245" i="1"/>
  <c r="CO5" i="12" s="1"/>
  <c r="E77" i="13" s="1"/>
  <c r="P28" i="15" s="1"/>
  <c r="X152" i="1"/>
  <c r="X244" i="1"/>
  <c r="X212" i="1"/>
  <c r="X228" i="1"/>
  <c r="X197" i="1"/>
  <c r="X195" i="1"/>
  <c r="CC5" i="12" s="1"/>
  <c r="E65" i="13" s="1"/>
  <c r="L26" i="15" s="1"/>
  <c r="X242" i="1"/>
  <c r="X179" i="1"/>
  <c r="BX5" i="12" s="1"/>
  <c r="E60" i="13" s="1"/>
  <c r="L21" i="15" s="1"/>
  <c r="X223" i="1"/>
  <c r="X154" i="1"/>
  <c r="X198" i="1"/>
  <c r="X251" i="1"/>
  <c r="X187" i="1"/>
  <c r="X231" i="1"/>
  <c r="X178" i="1"/>
  <c r="X222" i="1"/>
  <c r="X151" i="1"/>
  <c r="X190" i="1"/>
  <c r="X158" i="1"/>
  <c r="X234" i="1"/>
  <c r="X202" i="1"/>
  <c r="X181" i="1"/>
  <c r="X165" i="1"/>
  <c r="X149" i="1"/>
  <c r="BT5" i="12" s="1"/>
  <c r="E56" i="13" s="1"/>
  <c r="L17" i="15" s="1"/>
  <c r="X241" i="1"/>
  <c r="X225" i="1"/>
  <c r="X209" i="1"/>
  <c r="X196" i="1"/>
  <c r="CD5" i="12" s="1"/>
  <c r="E66" i="13" s="1"/>
  <c r="L27" i="15" s="1"/>
  <c r="X180" i="1"/>
  <c r="X164" i="1"/>
  <c r="X148" i="1"/>
  <c r="BS5" i="12" s="1"/>
  <c r="E55" i="13" s="1"/>
  <c r="L16" i="15" s="1"/>
  <c r="X240" i="1"/>
  <c r="X224" i="1"/>
  <c r="X208" i="1"/>
  <c r="X194" i="1"/>
  <c r="CB5" i="12" s="1"/>
  <c r="E64" i="13" s="1"/>
  <c r="L25" i="15" s="1"/>
  <c r="X185" i="1"/>
  <c r="X213" i="1"/>
  <c r="X163" i="1"/>
  <c r="X207" i="1"/>
  <c r="X246" i="1"/>
  <c r="X191" i="1"/>
  <c r="X235" i="1"/>
  <c r="X171" i="1"/>
  <c r="X215" i="1"/>
  <c r="X162" i="1"/>
  <c r="X206" i="1"/>
  <c r="X243" i="1"/>
  <c r="X182" i="1"/>
  <c r="X150" i="1"/>
  <c r="X226" i="1"/>
  <c r="X193" i="1"/>
  <c r="CA5" i="12" s="1"/>
  <c r="E63" i="13" s="1"/>
  <c r="L24" i="15" s="1"/>
  <c r="X177" i="1"/>
  <c r="X161" i="1"/>
  <c r="X253" i="1"/>
  <c r="X237" i="1"/>
  <c r="X221" i="1"/>
  <c r="CK5" i="12" s="1"/>
  <c r="E73" i="13" s="1"/>
  <c r="P22" i="15" s="1"/>
  <c r="X205" i="1"/>
  <c r="X192" i="1"/>
  <c r="X176" i="1"/>
  <c r="X160" i="1"/>
  <c r="X236" i="1"/>
  <c r="X220" i="1"/>
  <c r="X204" i="1"/>
  <c r="X211" i="1"/>
  <c r="X210" i="1"/>
  <c r="CH5" i="12" s="1"/>
  <c r="E70" i="13" s="1"/>
  <c r="P17" i="15" s="1"/>
  <c r="X168" i="1"/>
  <c r="BW5" i="12" s="1"/>
  <c r="E59" i="13" s="1"/>
  <c r="L20" i="15" s="1"/>
  <c r="X147" i="1"/>
  <c r="BR5" i="12" s="1"/>
  <c r="E54" i="13" s="1"/>
  <c r="L15" i="15" s="1"/>
  <c r="X186" i="1"/>
  <c r="BZ5" i="12" s="1"/>
  <c r="E62" i="13" s="1"/>
  <c r="L23" i="15" s="1"/>
  <c r="X230" i="1"/>
  <c r="X175" i="1"/>
  <c r="X219" i="1"/>
  <c r="CJ5" i="12" s="1"/>
  <c r="E72" i="13" s="1"/>
  <c r="P21" i="15" s="1"/>
  <c r="X155" i="1"/>
  <c r="X199" i="1"/>
  <c r="CF5" i="12" s="1"/>
  <c r="E68" i="13" s="1"/>
  <c r="P15" i="15" s="1"/>
  <c r="X254" i="1"/>
  <c r="X183" i="1"/>
  <c r="BY5" i="12" s="1"/>
  <c r="E61" i="13" s="1"/>
  <c r="L22" i="15" s="1"/>
  <c r="X227" i="1"/>
  <c r="X174" i="1"/>
  <c r="X250" i="1"/>
  <c r="X218" i="1"/>
  <c r="X189" i="1"/>
  <c r="X173" i="1"/>
  <c r="X157" i="1"/>
  <c r="X249" i="1"/>
  <c r="X233" i="1"/>
  <c r="X217" i="1"/>
  <c r="X201" i="1"/>
  <c r="CG5" i="12" s="1"/>
  <c r="E69" i="13" s="1"/>
  <c r="P16" i="15" s="1"/>
  <c r="X188" i="1"/>
  <c r="X172" i="1"/>
  <c r="X156" i="1"/>
  <c r="X248" i="1"/>
  <c r="X232" i="1"/>
  <c r="X216" i="1"/>
  <c r="X200" i="1"/>
  <c r="X137" i="1"/>
  <c r="X119" i="1"/>
  <c r="G27" i="18" s="1"/>
  <c r="X31" i="1"/>
  <c r="C19" i="19" s="1"/>
  <c r="X276" i="1"/>
  <c r="X122" i="1"/>
  <c r="X68" i="1"/>
  <c r="X121" i="1"/>
  <c r="X259" i="1"/>
  <c r="X63" i="1"/>
  <c r="X49" i="1"/>
  <c r="X279" i="1"/>
  <c r="X124" i="1"/>
  <c r="X60" i="1"/>
  <c r="X75" i="1"/>
  <c r="X112" i="1"/>
  <c r="X33" i="1"/>
  <c r="C20" i="19" s="1"/>
  <c r="X93" i="1"/>
  <c r="AI5" i="12" s="1"/>
  <c r="E35" i="13" s="1"/>
  <c r="H16" i="15" s="1"/>
  <c r="X66" i="1"/>
  <c r="AA5" i="12" s="1"/>
  <c r="E27" i="13" s="1"/>
  <c r="D31" i="15" s="1"/>
  <c r="X42" i="1"/>
  <c r="X275" i="1"/>
  <c r="I5" i="12" s="1"/>
  <c r="E9" i="13" s="1"/>
  <c r="D14" i="15" s="1"/>
  <c r="H14" i="15" s="1"/>
  <c r="L14" i="15" s="1"/>
  <c r="P14" i="15" s="1"/>
  <c r="P20" i="15" s="1"/>
  <c r="P26" i="15" s="1"/>
  <c r="X45" i="1"/>
  <c r="J25" i="19" s="1"/>
  <c r="X120" i="1"/>
  <c r="X72" i="1"/>
  <c r="X50" i="1"/>
  <c r="C26" i="19" s="1"/>
  <c r="X78" i="1"/>
  <c r="X299" i="1"/>
  <c r="X136" i="1"/>
  <c r="X140" i="1"/>
  <c r="X133" i="1"/>
  <c r="S26" i="18" s="1"/>
  <c r="X115" i="1"/>
  <c r="P18" i="18" s="1"/>
  <c r="X263" i="1"/>
  <c r="X265" i="1"/>
  <c r="X80" i="1"/>
  <c r="X74" i="1"/>
  <c r="X109" i="1"/>
  <c r="X58" i="1"/>
  <c r="X266" i="1"/>
  <c r="X55" i="1"/>
  <c r="X61" i="1"/>
  <c r="X76" i="1"/>
  <c r="X281" i="1"/>
  <c r="X285" i="1"/>
  <c r="X47" i="1"/>
  <c r="X117" i="1"/>
  <c r="X70" i="1"/>
  <c r="X52" i="1"/>
  <c r="X302" i="1"/>
  <c r="X130" i="1"/>
  <c r="X54" i="1"/>
  <c r="X17" i="1"/>
  <c r="C11" i="19" s="1"/>
  <c r="B37" i="19" s="1"/>
  <c r="X107" i="1"/>
  <c r="X108" i="1"/>
  <c r="AV5" i="12" s="1"/>
  <c r="E48" i="13" s="1"/>
  <c r="H29" i="15" s="1"/>
  <c r="X84" i="1"/>
  <c r="X69" i="1"/>
  <c r="X132" i="1"/>
  <c r="X260" i="1"/>
  <c r="X127" i="1"/>
  <c r="X53" i="1"/>
  <c r="X106" i="1"/>
  <c r="X82" i="1"/>
  <c r="X301" i="1"/>
  <c r="X43" i="1"/>
  <c r="X116" i="1"/>
  <c r="X126" i="1"/>
  <c r="X267" i="1"/>
  <c r="X280" i="1"/>
  <c r="X44" i="1"/>
  <c r="X129" i="1"/>
  <c r="X300" i="1"/>
  <c r="X134" i="1"/>
  <c r="X29" i="1"/>
  <c r="L5" i="12" s="1"/>
  <c r="E12" i="13" s="1"/>
  <c r="D16" i="15" s="1"/>
  <c r="X92" i="1"/>
  <c r="AH5" i="12" s="1"/>
  <c r="E34" i="13" s="1"/>
  <c r="H15" i="15" s="1"/>
  <c r="X48" i="1"/>
  <c r="C21" i="19" s="1"/>
  <c r="X123" i="1"/>
  <c r="X67" i="1"/>
  <c r="X128" i="1"/>
  <c r="X56" i="1"/>
  <c r="X114" i="1"/>
  <c r="X62" i="1"/>
  <c r="X304" i="1"/>
  <c r="X113" i="1"/>
  <c r="X77" i="1"/>
  <c r="X277" i="1"/>
  <c r="X65" i="1"/>
  <c r="X284" i="1"/>
  <c r="X110" i="1"/>
  <c r="X138" i="1"/>
  <c r="X262" i="1"/>
  <c r="X135" i="1"/>
  <c r="X261" i="1"/>
  <c r="X104" i="1"/>
  <c r="AT5" i="12" s="1"/>
  <c r="E46" i="13" s="1"/>
  <c r="H27" i="15" s="1"/>
  <c r="X28" i="1"/>
  <c r="J21" i="19" s="1"/>
  <c r="X100" i="1"/>
  <c r="AP5" i="12" s="1"/>
  <c r="E42" i="13" s="1"/>
  <c r="H23" i="15" s="1"/>
  <c r="X83" i="1"/>
  <c r="AC5" i="12" s="1"/>
  <c r="E29" i="13" s="1"/>
  <c r="D33" i="15" s="1"/>
  <c r="X102" i="1"/>
  <c r="AR5" i="12" s="1"/>
  <c r="E44" i="13" s="1"/>
  <c r="H25" i="15" s="1"/>
  <c r="X41" i="1"/>
  <c r="P18" i="19" s="1"/>
  <c r="X269" i="1"/>
  <c r="X73" i="1"/>
  <c r="T26" i="19" s="1"/>
  <c r="X103" i="1"/>
  <c r="P21" i="18" s="1"/>
  <c r="X81" i="1"/>
  <c r="X118" i="1"/>
  <c r="X24" i="1"/>
  <c r="X4" i="1"/>
  <c r="X146" i="1"/>
  <c r="X51" i="1"/>
  <c r="M26" i="19" s="1"/>
  <c r="X271" i="1"/>
  <c r="X91" i="1"/>
  <c r="C19" i="18" s="1"/>
  <c r="X64" i="1"/>
  <c r="X105" i="1"/>
  <c r="AU5" i="12" s="1"/>
  <c r="E47" i="13" s="1"/>
  <c r="H28" i="15" s="1"/>
  <c r="X312" i="1"/>
  <c r="X88" i="1"/>
  <c r="X297" i="1"/>
  <c r="J5" i="19" s="1"/>
  <c r="X40" i="1"/>
  <c r="V5" i="12" s="1"/>
  <c r="E22" i="13" s="1"/>
  <c r="D26" i="15" s="1"/>
  <c r="X272" i="1"/>
  <c r="X10" i="1"/>
  <c r="X39" i="1"/>
  <c r="U5" i="12" s="1"/>
  <c r="E21" i="13" s="1"/>
  <c r="D25" i="15" s="1"/>
  <c r="X8" i="1"/>
  <c r="X145" i="1"/>
  <c r="X286" i="1"/>
  <c r="X142" i="1"/>
  <c r="AX5" i="12" s="1"/>
  <c r="E50" i="13" s="1"/>
  <c r="H31" i="15" s="1"/>
  <c r="X144" i="1"/>
  <c r="X37" i="1"/>
  <c r="T5" i="12" s="1"/>
  <c r="E20" i="13" s="1"/>
  <c r="D24" i="15" s="1"/>
  <c r="X87" i="1"/>
  <c r="AF5" i="12" s="1"/>
  <c r="E32" i="13" s="1"/>
  <c r="D36" i="15" s="1"/>
  <c r="X32" i="1"/>
  <c r="O5" i="12" s="1"/>
  <c r="E15" i="13" s="1"/>
  <c r="D19" i="15" s="1"/>
  <c r="X30" i="1"/>
  <c r="P22" i="19" s="1"/>
  <c r="X86" i="1"/>
  <c r="AE5" i="12" s="1"/>
  <c r="E31" i="13" s="1"/>
  <c r="D35" i="15" s="1"/>
  <c r="X57" i="1"/>
  <c r="X34" i="1"/>
  <c r="J22" i="19" s="1"/>
  <c r="X101" i="1"/>
  <c r="J20" i="18" s="1"/>
  <c r="X258" i="1"/>
  <c r="G31" i="18" s="1"/>
  <c r="X295" i="1"/>
  <c r="J12" i="19" s="1"/>
  <c r="X59" i="1"/>
  <c r="P26" i="19" s="1"/>
  <c r="X293" i="1"/>
  <c r="J11" i="18" s="1"/>
  <c r="X274" i="1"/>
  <c r="X303" i="1"/>
  <c r="X268" i="1"/>
  <c r="X270" i="1"/>
  <c r="X313" i="1"/>
  <c r="X71" i="1"/>
  <c r="X143" i="1"/>
  <c r="AY5" i="12" s="1"/>
  <c r="E51" i="13" s="1"/>
  <c r="H32" i="15" s="1"/>
  <c r="X298" i="1"/>
  <c r="X141" i="1"/>
  <c r="X11" i="1"/>
  <c r="X85" i="1"/>
  <c r="AD5" i="12" s="1"/>
  <c r="E30" i="13" s="1"/>
  <c r="D34" i="15" s="1"/>
  <c r="X46" i="1"/>
  <c r="X19" i="1"/>
  <c r="M7" i="18" s="1"/>
  <c r="X35" i="1"/>
  <c r="R5" i="12" s="1"/>
  <c r="E18" i="13" s="1"/>
  <c r="D22" i="15" s="1"/>
  <c r="X111" i="1"/>
  <c r="P26" i="18" s="1"/>
  <c r="X291" i="1"/>
  <c r="J7" i="19" s="1"/>
  <c r="X125" i="1"/>
  <c r="M27" i="18" s="1"/>
  <c r="X264" i="1"/>
  <c r="X27" i="1"/>
  <c r="X36" i="1"/>
  <c r="S5" i="12" s="1"/>
  <c r="E19" i="13" s="1"/>
  <c r="D23" i="15" s="1"/>
  <c r="X290" i="1"/>
  <c r="J9" i="18" s="1"/>
  <c r="X22" i="1"/>
  <c r="C9" i="18" s="1"/>
  <c r="X278" i="1"/>
  <c r="X79" i="1"/>
  <c r="X287" i="1"/>
  <c r="X139" i="1"/>
  <c r="X131" i="1"/>
  <c r="X282" i="1"/>
  <c r="X38" i="1"/>
  <c r="X283" i="1"/>
  <c r="X273" i="1"/>
  <c r="J6" i="19"/>
  <c r="J6" i="18"/>
  <c r="J10" i="18"/>
  <c r="J10" i="19"/>
  <c r="P5" i="19"/>
  <c r="P5" i="18"/>
  <c r="C5" i="19"/>
  <c r="C5" i="18"/>
  <c r="G25" i="19"/>
  <c r="J8" i="19"/>
  <c r="C20" i="18"/>
  <c r="J4" i="18"/>
  <c r="C4" i="19"/>
  <c r="C4" i="18"/>
  <c r="C7" i="19"/>
  <c r="C7" i="18"/>
  <c r="P4" i="18"/>
  <c r="P4" i="19"/>
  <c r="C6" i="19" l="1"/>
  <c r="C8" i="19"/>
  <c r="P20" i="18"/>
  <c r="AJ5" i="12"/>
  <c r="E36" i="13" s="1"/>
  <c r="H17" i="15" s="1"/>
  <c r="AM5" i="12"/>
  <c r="E39" i="13" s="1"/>
  <c r="H20" i="15" s="1"/>
  <c r="AO5" i="12"/>
  <c r="E41" i="13" s="1"/>
  <c r="H22" i="15" s="1"/>
  <c r="P23" i="18"/>
  <c r="C22" i="18"/>
  <c r="D27" i="18"/>
  <c r="J27" i="18"/>
  <c r="H27" i="18"/>
  <c r="C27" i="18"/>
  <c r="AW5" i="12"/>
  <c r="E49" i="13" s="1"/>
  <c r="H30" i="15" s="1"/>
  <c r="N5" i="12"/>
  <c r="E14" i="13" s="1"/>
  <c r="D18" i="15" s="1"/>
  <c r="H26" i="18"/>
  <c r="C23" i="18"/>
  <c r="G26" i="19"/>
  <c r="K5" i="12"/>
  <c r="E11" i="13" s="1"/>
  <c r="D15" i="15" s="1"/>
  <c r="Y5" i="12"/>
  <c r="E25" i="13" s="1"/>
  <c r="D29" i="15" s="1"/>
  <c r="P5" i="12"/>
  <c r="E16" i="13" s="1"/>
  <c r="D20" i="15" s="1"/>
  <c r="G26" i="18"/>
  <c r="J26" i="19"/>
  <c r="P19" i="19"/>
  <c r="C11" i="18"/>
  <c r="B36" i="18" s="1"/>
  <c r="T36" i="18" s="1"/>
  <c r="J26" i="18"/>
  <c r="D26" i="19"/>
  <c r="W5" i="12"/>
  <c r="E23" i="13" s="1"/>
  <c r="D27" i="15" s="1"/>
  <c r="J19" i="18"/>
  <c r="M25" i="19"/>
  <c r="T24" i="19"/>
  <c r="C9" i="19"/>
  <c r="J9" i="19"/>
  <c r="AZ5" i="12"/>
  <c r="E52" i="13" s="1"/>
  <c r="H33" i="15" s="1"/>
  <c r="J21" i="18"/>
  <c r="J31" i="18"/>
  <c r="J5" i="18"/>
  <c r="T26" i="18"/>
  <c r="AQ5" i="12"/>
  <c r="E43" i="13" s="1"/>
  <c r="H24" i="15" s="1"/>
  <c r="J11" i="19"/>
  <c r="X5" i="12"/>
  <c r="E24" i="13" s="1"/>
  <c r="D28" i="15" s="1"/>
  <c r="J23" i="18"/>
  <c r="T27" i="19"/>
  <c r="J20" i="19"/>
  <c r="P22" i="18"/>
  <c r="J19" i="19"/>
  <c r="M7" i="19"/>
  <c r="J32" i="19"/>
  <c r="J7" i="18"/>
  <c r="C31" i="18"/>
  <c r="N26" i="18"/>
  <c r="M26" i="18"/>
  <c r="M5" i="12"/>
  <c r="E13" i="13" s="1"/>
  <c r="D17" i="15" s="1"/>
  <c r="T25" i="19"/>
  <c r="AB5" i="12"/>
  <c r="E28" i="13" s="1"/>
  <c r="D32" i="15" s="1"/>
  <c r="N27" i="18"/>
  <c r="J18" i="19"/>
  <c r="G32" i="19"/>
  <c r="D31" i="18"/>
  <c r="AS5" i="12"/>
  <c r="E45" i="13" s="1"/>
  <c r="H26" i="15" s="1"/>
  <c r="N32" i="19"/>
  <c r="C32" i="19"/>
  <c r="P27" i="18"/>
  <c r="P21" i="19"/>
  <c r="J12" i="18"/>
  <c r="Q5" i="12"/>
  <c r="E17" i="13" s="1"/>
  <c r="D21" i="15" s="1"/>
  <c r="P20" i="19"/>
  <c r="Z5" i="12"/>
  <c r="E26" i="13" s="1"/>
  <c r="D30" i="15" s="1"/>
  <c r="N31" i="18"/>
  <c r="D32" i="19"/>
  <c r="C22" i="19"/>
  <c r="J22" i="18"/>
  <c r="P37" i="19"/>
  <c r="P43" i="19"/>
  <c r="T37" i="19" s="1"/>
  <c r="P36" i="18" l="1"/>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2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2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2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2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2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<sst xmlns="http://schemas.openxmlformats.org/spreadsheetml/2006/main" count="10774" uniqueCount="899">
  <si>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</si>
  <si>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</si>
  <si>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</si>
  <si>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</si>
  <si>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</si>
  <si>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</si>
  <si>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</si>
  <si>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</si>
  <si>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</si>
  <si>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</si>
  <si>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</si>
  <si>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</si>
  <si>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</si>
  <si>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</si>
  <si>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</si>
  <si>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</si>
  <si>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</si>
  <si>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</si>
  <si>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</si>
  <si>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</si>
  <si>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</si>
  <si>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</si>
  <si>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</si>
  <si>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</si>
  <si>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</si>
  <si>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</si>
  <si>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</si>
  <si>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</si>
  <si>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</si>
  <si>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</si>
  <si>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</si>
  <si>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</si>
  <si>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</si>
  <si>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</si>
  <si>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</si>
  <si>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</si>
  <si>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</si>
  <si>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</si>
  <si>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</si>
  <si>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</si>
  <si>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</si>
  <si>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</si>
  <si>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</si>
  <si>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</si>
  <si>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</si>
  <si>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</si>
  <si>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</si>
  <si>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</si>
  <si>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</si>
  <si>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</si>
  <si>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</si>
  <si>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</si>
  <si>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</si>
  <si>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</si>
  <si>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</si>
  <si>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</si>
  <si>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</si>
  <si>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</si>
  <si>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</si>
  <si>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</si>
  <si>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</si>
  <si>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</si>
  <si>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</si>
  <si>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</si>
  <si>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</si>
  <si>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</si>
  <si>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</si>
  <si>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</si>
  <si>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</si>
  <si>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</si>
  <si>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</si>
  <si>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</si>
  <si>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</si>
  <si>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</si>
  <si>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</si>
  <si>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</si>
  <si>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</si>
  <si>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</si>
  <si>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</si>
  <si>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</si>
  <si>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</si>
  <si>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</si>
  <si>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</si>
  <si>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</si>
  <si>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</si>
  <si>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</si>
  <si>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</si>
  <si>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</si>
  <si>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</si>
  <si>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</si>
  <si>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</si>
  <si>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</si>
  <si>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</si>
  <si>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</si>
  <si>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</si>
  <si>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</si>
  <si>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</si>
  <si>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</si>
  <si>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</si>
  <si>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</si>
  <si>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</si>
  <si>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</si>
  <si>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</si>
  <si>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</si>
  <si>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</si>
  <si>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</si>
  <si>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</si>
  <si>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</si>
  <si>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</si>
  <si>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</si>
  <si>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</si>
  <si>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</si>
  <si>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</si>
  <si>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</si>
  <si>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</si>
  <si>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</si>
  <si>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</si>
  <si>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</si>
  <si>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</si>
  <si>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</si>
  <si>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</si>
  <si>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</si>
  <si>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</si>
  <si>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</si>
  <si>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</si>
  <si>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</si>
  <si>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</si>
  <si>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</si>
  <si>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</si>
  <si>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</si>
  <si>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</si>
  <si>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</si>
  <si>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</si>
  <si>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</si>
  <si>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</si>
  <si>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</si>
  <si>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</si>
  <si>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</si>
  <si>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</si>
  <si>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</si>
  <si>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</si>
  <si>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</si>
  <si>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</si>
  <si>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</si>
  <si>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</si>
  <si>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</si>
  <si>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</si>
  <si>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</si>
  <si>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</si>
  <si>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</si>
  <si>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</si>
  <si>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</si>
  <si>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</si>
  <si>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</si>
  <si>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</si>
  <si>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</si>
  <si>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</si>
  <si>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</si>
  <si>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</si>
  <si>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</si>
  <si>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</si>
  <si>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</si>
  <si>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</si>
  <si>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</si>
  <si>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</si>
  <si>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</si>
  <si>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</si>
  <si>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</si>
  <si>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</si>
  <si>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</si>
  <si>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</si>
  <si>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</si>
  <si>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</si>
  <si>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</si>
  <si>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</si>
  <si>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</si>
  <si>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</si>
  <si>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</si>
  <si>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</si>
  <si>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</si>
  <si>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</si>
  <si>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</si>
  <si>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</si>
  <si>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</si>
  <si>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</si>
  <si>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</si>
  <si>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</si>
  <si>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</si>
  <si>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</si>
  <si>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</si>
  <si>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</si>
  <si>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</si>
  <si>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</si>
  <si>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</si>
  <si>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</si>
  <si>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</si>
  <si>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</si>
  <si>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</si>
  <si>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</si>
  <si>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</si>
  <si>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</si>
  <si>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</si>
  <si>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</si>
  <si>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</si>
  <si>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</si>
  <si>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</si>
  <si>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</si>
  <si>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</si>
  <si>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</si>
  <si>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</si>
  <si>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</si>
  <si>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</si>
  <si>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</si>
  <si>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</si>
  <si>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</si>
  <si>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</si>
  <si>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</si>
  <si>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</si>
  <si>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</si>
  <si>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</si>
  <si>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</si>
  <si>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</si>
  <si>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</si>
  <si>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</si>
  <si>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</si>
  <si>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</si>
  <si>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</si>
  <si>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</si>
  <si>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</si>
  <si>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</si>
  <si>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</si>
  <si>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</si>
  <si>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</si>
  <si>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</si>
  <si>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</si>
  <si>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</si>
  <si>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</si>
  <si>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</si>
  <si>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</si>
  <si>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</si>
  <si>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</si>
  <si>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</si>
  <si>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</si>
  <si>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</si>
  <si>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</si>
  <si>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</si>
  <si>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</si>
  <si>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</si>
  <si>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</si>
  <si>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</si>
  <si>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</si>
  <si>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</si>
  <si>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</si>
  <si>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</si>
  <si>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</si>
  <si>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</si>
  <si>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</si>
  <si>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</si>
  <si>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</si>
  <si>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</si>
  <si>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</si>
  <si>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</si>
  <si>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</si>
  <si>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</si>
  <si>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</si>
  <si>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</si>
  <si>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</si>
  <si>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</si>
  <si>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</si>
  <si>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</si>
  <si>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</si>
  <si>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</si>
  <si>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</si>
  <si>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</si>
  <si>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</si>
  <si>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</si>
  <si>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</si>
  <si>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</si>
  <si>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</si>
  <si>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</si>
  <si>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</si>
  <si>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</si>
  <si>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</si>
  <si>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</si>
  <si>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</si>
  <si>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</si>
  <si>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</si>
  <si>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</si>
  <si>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</si>
  <si>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</si>
  <si>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</si>
  <si>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</si>
  <si>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</si>
  <si>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</si>
  <si>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</si>
  <si>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</si>
  <si>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</si>
  <si>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</si>
  <si>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</si>
  <si>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</si>
  <si>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</si>
  <si>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</si>
  <si>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</si>
  <si>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</si>
  <si>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</si>
  <si>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</si>
  <si>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</si>
  <si>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</si>
  <si>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</si>
  <si>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</si>
  <si>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</si>
  <si>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</si>
  <si>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</si>
  <si>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</si>
  <si>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</si>
  <si>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</si>
  <si>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</si>
  <si>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</si>
  <si>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</si>
  <si>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</si>
  <si>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</si>
  <si>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</si>
  <si>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</si>
  <si>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</si>
  <si>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</si>
  <si>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</si>
  <si>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</si>
  <si>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</si>
  <si>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</si>
  <si>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</si>
  <si>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</si>
  <si>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</si>
  <si>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</si>
  <si>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</si>
  <si>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</si>
  <si>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</si>
  <si>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</si>
  <si>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</si>
  <si>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</si>
  <si>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</si>
  <si>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</si>
  <si>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</si>
  <si>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</si>
  <si>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</si>
  <si>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</si>
  <si>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Netdruk; bij 30 mBar niet gebruiken</t>
  </si>
  <si>
    <t>Huisdrukregelaar; alleen vullen bij 'Ja'</t>
  </si>
  <si>
    <t>Verplicht als element wordt geraakt</t>
  </si>
  <si>
    <t>DSP - WAARDENLIJST</t>
  </si>
  <si>
    <t>ENEXIS - WAARDENLIJST (Beperkt)</t>
  </si>
  <si>
    <t>Mantelbuis 63mm
Mantelbuis 75mm
Meterput
PEKO
Anders</t>
  </si>
  <si>
    <t>Geen Regelaar Aanwezig
J42
J48
WMR-10-F
Anders</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</si>
  <si>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</si>
  <si>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</si>
  <si>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</si>
  <si>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</si>
  <si>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</si>
  <si>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</si>
  <si>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</si>
  <si>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</si>
  <si>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</si>
  <si>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</si>
  <si>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</si>
  <si>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</si>
  <si>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</si>
  <si>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</si>
  <si>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</si>
  <si>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</si>
  <si>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t>Filoform Pers-wikkelmof
Giet
Wikkel
FiloSlim Spuit-wikkelmof</t>
  </si>
  <si>
    <t>Alleen vullen bij straatmeubilair en laadpalen.</t>
  </si>
  <si>
    <t>2013011
2013012
2013013
2013014
2013015
2013016
2013017
43699R
43702Q
43703R
43700R
43701Q
43704S
2009018
2009013
2009012
2009011
2009010
Anders</t>
  </si>
  <si>
    <t>Alleen bij capaciteit G4 en G6</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</si>
  <si>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</si>
  <si>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t>
    </r>
    <r>
      <rPr>
        <strike/>
        <sz val="11"/>
        <color theme="1"/>
        <rFont val="Calibri"/>
        <family val="2"/>
        <scheme val="minor"/>
      </rPr>
      <t>Lasdocument
Handtekening</t>
    </r>
    <r>
      <rPr>
        <sz val="11"/>
        <color theme="1"/>
        <rFont val="Calibri"/>
        <family val="2"/>
        <scheme val="minor"/>
      </rPr>
      <t xml:space="preserve">
Overig
</t>
    </r>
    <r>
      <rPr>
        <sz val="11"/>
        <color rgb="FF92D050"/>
        <rFont val="Calibri"/>
        <family val="2"/>
        <scheme val="minor"/>
      </rPr>
      <t>Klant</t>
    </r>
    <r>
      <rPr>
        <sz val="11"/>
        <color theme="1"/>
        <rFont val="Calibri"/>
        <family val="2"/>
        <scheme val="minor"/>
      </rPr>
      <t xml:space="preserve">
</t>
    </r>
    <r>
      <rPr>
        <sz val="11"/>
        <color rgb="FF92D050"/>
        <rFont val="Calibri"/>
        <family val="2"/>
        <scheme val="minor"/>
      </rPr>
      <t>Etageschets</t>
    </r>
  </si>
  <si>
    <r>
      <t xml:space="preserve">Bouwaansluiting
</t>
    </r>
    <r>
      <rPr>
        <strike/>
        <sz val="11"/>
        <color theme="1"/>
        <rFont val="Calibri"/>
        <family val="2"/>
        <scheme val="minor"/>
      </rPr>
      <t>Buitenmeterkast</t>
    </r>
    <r>
      <rPr>
        <sz val="11"/>
        <color theme="1"/>
        <rFont val="Calibri"/>
        <family val="2"/>
        <scheme val="minor"/>
      </rPr>
      <t xml:space="preserve">
Flat
Woonhuis
Anders</t>
    </r>
  </si>
  <si>
    <r>
      <t xml:space="preserve">Lus Inpandig
Lus Uitpandig
Ontspanningselement
</t>
    </r>
    <r>
      <rPr>
        <strike/>
        <sz val="11"/>
        <color theme="1"/>
        <rFont val="Calibri"/>
        <family val="2"/>
        <scheme val="minor"/>
      </rPr>
      <t>Draaischuif Element
Zakelement Met Gasstop 110 mm
Zakelement Met Gasstop 63 mm</t>
    </r>
  </si>
  <si>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</si>
  <si>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</si>
  <si>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T-Stuk
Verloop
</t>
    </r>
    <r>
      <rPr>
        <strike/>
        <sz val="11"/>
        <color theme="1"/>
        <rFont val="Calibri"/>
        <family val="2"/>
        <scheme val="minor"/>
      </rPr>
      <t>Zwenkventiel</t>
    </r>
    <r>
      <rPr>
        <sz val="11"/>
        <color theme="1"/>
        <rFont val="Calibri"/>
        <family val="2"/>
        <scheme val="minor"/>
      </rPr>
      <t xml:space="preserve">
Zadel
</t>
    </r>
    <r>
      <rPr>
        <strike/>
        <sz val="11"/>
        <color theme="1"/>
        <rFont val="Calibri"/>
        <family val="2"/>
        <scheme val="minor"/>
      </rPr>
      <t>Elektrolas Zadel</t>
    </r>
    <r>
      <rPr>
        <sz val="11"/>
        <color theme="1"/>
        <rFont val="Calibri"/>
        <family val="2"/>
        <scheme val="minor"/>
      </rPr>
      <t xml:space="preserve">
Opzetstuk
Eindkap
Afsluitplug</t>
    </r>
  </si>
  <si>
    <r>
      <t xml:space="preserve">B
C
</t>
    </r>
    <r>
      <rPr>
        <strike/>
        <sz val="11"/>
        <color theme="1"/>
        <rFont val="Calibri"/>
        <family val="2"/>
        <scheme val="minor"/>
      </rPr>
      <t>D
G</t>
    </r>
    <r>
      <rPr>
        <sz val="11"/>
        <color theme="1"/>
        <rFont val="Calibri"/>
        <family val="2"/>
        <scheme val="minor"/>
      </rPr>
      <t xml:space="preserve">
aM
gG</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</si>
  <si>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</si>
  <si>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</si>
  <si>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</si>
  <si>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Alleen vullen als element wordt geraakt</t>
  </si>
  <si>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</si>
  <si>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</si>
  <si>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</si>
  <si>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</si>
  <si>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</si>
  <si>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</si>
  <si>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</si>
  <si>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</si>
  <si>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</si>
  <si>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</si>
  <si>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</si>
  <si>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</si>
  <si>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</si>
  <si>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</si>
  <si>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</si>
  <si>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</si>
  <si>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</si>
  <si>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</si>
  <si>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</si>
  <si>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</si>
  <si>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</si>
  <si>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</si>
  <si>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</si>
  <si>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</si>
  <si>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</si>
  <si>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</si>
  <si>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</si>
  <si>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</si>
  <si>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</si>
  <si>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</si>
  <si>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</si>
  <si>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</si>
  <si>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</si>
  <si>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</si>
  <si>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</si>
  <si>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</si>
  <si>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</si>
  <si>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</si>
  <si>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</si>
  <si>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</si>
  <si>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</si>
  <si>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</si>
  <si>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</si>
  <si>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</si>
  <si>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</si>
  <si>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</si>
  <si>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</si>
  <si>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</si>
  <si>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</si>
  <si>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</si>
  <si>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</si>
  <si>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</si>
  <si>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</si>
  <si>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</si>
  <si>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</si>
  <si>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</si>
  <si>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</si>
  <si>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</si>
  <si>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</si>
  <si>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</si>
  <si>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</si>
  <si>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</si>
  <si>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</si>
  <si>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</si>
  <si>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CHECK</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</si>
  <si>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</si>
  <si>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</si>
  <si>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</si>
  <si>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</si>
  <si>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</si>
  <si>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</si>
  <si>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</si>
  <si>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</si>
  <si>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</si>
  <si>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</si>
  <si>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</si>
  <si>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</si>
  <si>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</si>
  <si>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</si>
  <si>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</si>
  <si>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</si>
  <si>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</si>
  <si>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Bij gas dient hier altijd een persrapport bij te zitten, behalve als wordt verwijderd.</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</si>
  <si>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</si>
  <si>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</si>
  <si>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</si>
  <si>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</si>
  <si>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</si>
  <si>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</si>
  <si>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</si>
  <si>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</si>
  <si>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</si>
  <si>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</si>
  <si>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</si>
  <si>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</si>
  <si>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</si>
  <si>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</si>
  <si>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</si>
  <si>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</si>
  <si>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</si>
  <si>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</si>
  <si>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</si>
  <si>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</si>
  <si>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</si>
  <si>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</si>
  <si>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</si>
  <si>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</si>
  <si>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</si>
  <si>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</si>
  <si>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r>
      <rPr>
        <strike/>
        <sz val="11"/>
        <color rgb="FFFF0000"/>
        <rFont val="Calibri"/>
        <family val="2"/>
        <scheme val="minor"/>
      </rPr>
      <t>Wens</t>
    </r>
    <r>
      <rPr>
        <sz val="11"/>
        <color theme="1"/>
        <rFont val="Calibri"/>
        <family val="2"/>
        <scheme val="minor"/>
      </rPr>
      <t xml:space="preserve">
Definitief
Voorlopig
</t>
    </r>
    <r>
      <rPr>
        <strike/>
        <sz val="11"/>
        <color rgb="FFFF0000"/>
        <rFont val="Calibri"/>
        <family val="2"/>
        <scheme val="minor"/>
      </rPr>
      <t>Beletmelding</t>
    </r>
  </si>
  <si>
    <t>In het opdrachtbericht ontvangt de aannemer een datum (wensdatum). Als bij het volgende planbericht de datum gaat afwijken van de oorspronkelijke (wens)datum, dan moet je een verklarende redencode toevoegen. Als voorbeeld: "Werkzaamheden Klant Niet Gereed". Dit geldt voor elk volgende planbericht.
De redencode "Afspraak Gepland met Klant" geeft aan dat de datum gelijk blijft (geen afwijking).</t>
  </si>
  <si>
    <t>Ter aanvulling op de redencode.</t>
  </si>
  <si>
    <t>0 is bedoeld voor ongezekerde aansluitingen (bijv. aansluitkabel Flat) of als "Onbekend"</t>
  </si>
  <si>
    <t>Plan</t>
  </si>
  <si>
    <t>TG</t>
  </si>
  <si>
    <t>AGA</t>
  </si>
  <si>
    <t>AGP</t>
  </si>
  <si>
    <t>AnnuleerGereed</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</si>
  <si>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</si>
  <si>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t>
    </r>
    <r>
      <rPr>
        <sz val="11"/>
        <color theme="1"/>
        <rFont val="Calibri"/>
        <family val="2"/>
        <scheme val="minor"/>
      </rPr>
      <t xml:space="preserve">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</si>
  <si>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</si>
  <si>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nvt</t>
  </si>
  <si>
    <t>Aanleggen</t>
  </si>
  <si>
    <t>Permanent</t>
  </si>
  <si>
    <t>Verlagen</t>
  </si>
  <si>
    <t>In bedrijf</t>
  </si>
  <si>
    <t>Verzwaren</t>
  </si>
  <si>
    <t>Bouw</t>
  </si>
  <si>
    <t>Uit bedrijf</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</si>
  <si>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</si>
  <si>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</si>
  <si>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</si>
  <si>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</si>
  <si>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</si>
  <si>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</si>
  <si>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</si>
  <si>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</si>
  <si>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</si>
  <si>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</si>
  <si>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</si>
  <si>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</si>
  <si>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</si>
  <si>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</si>
  <si>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</si>
  <si>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</si>
  <si>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</si>
  <si>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</si>
  <si>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</si>
  <si>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</si>
  <si>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</si>
  <si>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</si>
  <si>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</si>
  <si>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</si>
  <si>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</si>
  <si>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</si>
  <si>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</si>
  <si>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verwijderen gewone aansluiting</t>
  </si>
  <si>
    <t>Verwijderen Aansluiting</t>
  </si>
  <si>
    <t>Wijzigen Capaciteit (Inpandig)</t>
  </si>
  <si>
    <t>Sloop / Opruiming Van Aansluiting</t>
  </si>
  <si>
    <t>Wegnemen aansluiting</t>
  </si>
  <si>
    <t>Nieuwe Aansluiting Combi</t>
  </si>
  <si>
    <t>verwijderen bouwaansluiting</t>
  </si>
  <si>
    <t>meterwisseling</t>
  </si>
  <si>
    <t>Meterwissel Door Tariefwijziging</t>
  </si>
  <si>
    <t>Meterwissel</t>
  </si>
  <si>
    <t>Verwisselen meter</t>
  </si>
  <si>
    <t>gewone aansluiting; verplaatsen en capaciteitswijziging</t>
  </si>
  <si>
    <t>Verplaatsing</t>
  </si>
  <si>
    <t>Plaatsen/Wijzigen Aansluitkabel/leiding</t>
  </si>
  <si>
    <t>Verplaatsing En Capaciteitswijziging Aansluiting</t>
  </si>
  <si>
    <t>Verplaatsen icm Cap. Wijziging</t>
  </si>
  <si>
    <t>Sanering</t>
  </si>
  <si>
    <t>gewone aansluiting; omzetten naar bouwaansluiting</t>
  </si>
  <si>
    <t>Verplaatsing Van De Aansluiting</t>
  </si>
  <si>
    <t>Verplaatsen Aansluiting</t>
  </si>
  <si>
    <t>gewone aansluiting; capaciteitswijziging</t>
  </si>
  <si>
    <t>gewone aansluiting; verplaatsen</t>
  </si>
  <si>
    <t>Nieuwe Aansluiting</t>
  </si>
  <si>
    <t>Verzwaren Verlagen</t>
  </si>
  <si>
    <t>Wijziging Van Capaciteit / Aansluitwaarde</t>
  </si>
  <si>
    <t>Verlagen Aansluitwaarde</t>
  </si>
  <si>
    <t>bouwaansluiting; capaciteitswijziging</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</si>
  <si>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</si>
  <si>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</si>
  <si>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</si>
  <si>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</si>
  <si>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</si>
  <si>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</si>
  <si>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</si>
  <si>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</si>
  <si>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</si>
  <si>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</si>
  <si>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</si>
  <si>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</si>
  <si>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</si>
  <si>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</si>
  <si>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</si>
  <si>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</si>
  <si>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</si>
  <si>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</si>
  <si>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</si>
  <si>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</si>
  <si>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</si>
  <si>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</si>
  <si>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</si>
  <si>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</si>
  <si>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</si>
  <si>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</si>
  <si>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Nieuwe bouwaansluiting</t>
  </si>
  <si>
    <t>Nieuwe permanente aansluiting</t>
  </si>
  <si>
    <t>Scenario:</t>
  </si>
  <si>
    <t>Nieuwe onbemeterde aansluiting</t>
  </si>
  <si>
    <t>Sanering inclusief meterwisselen</t>
  </si>
  <si>
    <t>Sanering exclusief meterwisselen</t>
  </si>
  <si>
    <t>Verplaatsen aansluiting (wel infra, exclusief meter)</t>
  </si>
  <si>
    <t>Verplaatsen aansluiting (geen infra, exclusief meter)</t>
  </si>
  <si>
    <t>Verplaatsen naar bouwaansluiting</t>
  </si>
  <si>
    <t>Verplaatsen en verlagen (wel infra)</t>
  </si>
  <si>
    <t>Verplaatsen en verzwaren (wel infra)</t>
  </si>
  <si>
    <t>Scenario-hulpveld</t>
  </si>
  <si>
    <t>Verwijderen bouwaansluiting</t>
  </si>
  <si>
    <t>Verwijderen permanente aansluiting</t>
  </si>
  <si>
    <t>Verwijderen permanente aansluiting (sloop)</t>
  </si>
  <si>
    <t>Nieuwe hoogbouwaansluiting</t>
  </si>
  <si>
    <t>Verwijderen hoogbouwaansluiting</t>
  </si>
  <si>
    <t>Schouwen</t>
  </si>
  <si>
    <t>Geen werk</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</si>
  <si>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</si>
  <si>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</si>
  <si>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</si>
  <si>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</si>
  <si>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</si>
  <si>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</si>
  <si>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</si>
  <si>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</si>
  <si>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</si>
  <si>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</si>
  <si>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</si>
  <si>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</si>
  <si>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</si>
  <si>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</si>
  <si>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</si>
  <si>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</si>
  <si>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</si>
  <si>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</si>
  <si>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</si>
  <si>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</si>
  <si>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</si>
  <si>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Bij hoogbouw wel invullen bij binnenwerk</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</si>
  <si>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</si>
  <si>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</si>
  <si>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</si>
  <si>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</si>
  <si>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</si>
  <si>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</si>
  <si>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</si>
  <si>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</si>
  <si>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</si>
  <si>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</si>
  <si>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</si>
  <si>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</si>
  <si>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</si>
  <si>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</si>
  <si>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</si>
  <si>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</si>
  <si>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</si>
  <si>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</si>
  <si>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</si>
  <si>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</si>
  <si>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</si>
  <si>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</si>
  <si>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</si>
  <si>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</si>
  <si>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</si>
  <si>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</si>
  <si>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</si>
  <si>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</si>
  <si>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</si>
  <si>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</si>
  <si>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</si>
  <si>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</si>
  <si>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</si>
  <si>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</si>
  <si>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</si>
  <si>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</si>
  <si>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</si>
  <si>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</si>
  <si>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</si>
  <si>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Kleine situatieschets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</si>
  <si>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</si>
  <si>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</si>
  <si>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</si>
  <si>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</si>
  <si>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</si>
  <si>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</si>
  <si>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</si>
  <si>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</si>
  <si>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</si>
  <si>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</si>
  <si>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</si>
  <si>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</si>
  <si>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</si>
  <si>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</si>
  <si>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</si>
  <si>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Foto's</t>
  </si>
  <si>
    <t>Persrapport bij gas
Foto's bij saneringen</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</si>
  <si>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</si>
  <si>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</si>
  <si>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</si>
  <si>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</si>
  <si>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</si>
  <si>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</si>
  <si>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</si>
  <si>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</si>
  <si>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</si>
  <si>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</si>
  <si>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</si>
  <si>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</si>
  <si>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</si>
  <si>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</si>
  <si>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</si>
  <si>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</si>
  <si>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</si>
  <si>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</si>
  <si>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</si>
  <si>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</si>
  <si>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</si>
  <si>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</si>
  <si>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</si>
  <si>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</si>
  <si>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</si>
  <si>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</si>
  <si>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</si>
  <si>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</si>
  <si>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</si>
  <si>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</si>
  <si>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</si>
  <si>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</si>
  <si>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</si>
  <si>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</si>
  <si>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</si>
  <si>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</si>
  <si>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</si>
  <si>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</si>
  <si>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</si>
  <si>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</si>
  <si>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</si>
  <si>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</si>
  <si>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</si>
  <si>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</si>
  <si>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</si>
  <si>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</si>
  <si>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</si>
  <si>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</si>
  <si>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</si>
  <si>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</si>
  <si>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</si>
  <si>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</si>
  <si>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</si>
  <si>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</si>
  <si>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</si>
  <si>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</si>
  <si>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</si>
  <si>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</si>
  <si>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</si>
  <si>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</si>
  <si>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</si>
  <si>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</si>
  <si>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</si>
  <si>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</si>
  <si>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</si>
  <si>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</si>
  <si>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</si>
  <si>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</si>
  <si>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</si>
  <si>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</si>
  <si>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</si>
  <si>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</si>
  <si>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</si>
  <si>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</si>
  <si>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</si>
  <si>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</si>
  <si>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</si>
  <si>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</si>
  <si>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</si>
  <si>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</si>
  <si>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</si>
  <si>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</si>
  <si>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</si>
  <si>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</si>
  <si>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</si>
  <si>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</si>
  <si>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</si>
  <si>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</si>
  <si>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</si>
  <si>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</si>
  <si>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</si>
  <si>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</si>
  <si>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</si>
  <si>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</si>
  <si>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</si>
  <si>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</si>
  <si>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</si>
  <si>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</si>
  <si>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Verplaatsen aansluiting (wel infra, inclusief meter)</t>
  </si>
  <si>
    <t>Verplaatsen aansluiting (geen infra, inclusief meter)</t>
  </si>
  <si>
    <t>Verlagen aansluiting (wel infra, inclusief meter)</t>
  </si>
  <si>
    <t>Verlagen aansluiting (wel infra, exclusief meter)</t>
  </si>
  <si>
    <t>Verlagen aansluiting (geen infra, inclusief meter)</t>
  </si>
  <si>
    <t>Verlagen aansluiting (geen infra, exclusief meter)</t>
  </si>
  <si>
    <t>Verzwaren aansluiting (wel infra, inclusief meter)</t>
  </si>
  <si>
    <t>Verzwaren aansluiting (wel infra, exclusief meter)</t>
  </si>
  <si>
    <t>Verzwaren aansluiting (geen infra, inclusief meter)</t>
  </si>
  <si>
    <t>Verzwaren aansluiting (geen infra, exclusief meter)</t>
  </si>
  <si>
    <t>Vertikaal zoeken</t>
  </si>
  <si>
    <t>Verwijderen onbemeterde aansluiting</t>
  </si>
  <si>
    <t>Hoogbouwaansluiting verlagen (inclusief meter)</t>
  </si>
  <si>
    <t>Hoogbouwaansluiting verlagen (exclusief meter)</t>
  </si>
  <si>
    <t>Hoogbouwaansluiting verzwaren (inclusief meter)</t>
  </si>
  <si>
    <t>Hoogbouwaansluiting verzwaren (exclusief meter)</t>
  </si>
  <si>
    <t>Hoogbouwaansluiting verplaatsen (inclusief meter)</t>
  </si>
  <si>
    <t>Hoogbouwaansluiting verplaatsen (exclusief meter)</t>
  </si>
  <si>
    <t>Meerwerk Is Noodzakelijk</t>
  </si>
  <si>
    <t>Nog Geen Hoofdnet Aanwezig</t>
  </si>
  <si>
    <t>Contactgegevens Klant Onjuist</t>
  </si>
  <si>
    <t>Technisch Niet Uitvoerbaar</t>
  </si>
  <si>
    <t>Doorlaatwaarde Onjuist</t>
  </si>
  <si>
    <t>Onveilige Situatie</t>
  </si>
  <si>
    <t>Tracé Niet Bereikbaar</t>
  </si>
  <si>
    <t>Asbest Verdachte Situatie</t>
  </si>
  <si>
    <t>Klant Vraagt Om Uitstel/Wijziging</t>
  </si>
  <si>
    <t>Klant Niet Bereikbaar Aannemer</t>
  </si>
  <si>
    <t>Klant Werkt Niet Mee</t>
  </si>
  <si>
    <t>Verzoek Tot Annulering</t>
  </si>
  <si>
    <t>Zie Toelichting</t>
  </si>
  <si>
    <t>Bijstelling Op Verzoek Van Netbeheerder</t>
  </si>
  <si>
    <t>Conversie</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</si>
  <si>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Conversie</t>
    </r>
  </si>
  <si>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</si>
  <si>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</si>
  <si>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</si>
  <si>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</si>
  <si>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</si>
  <si>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</si>
  <si>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</si>
  <si>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</si>
  <si>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</si>
  <si>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</si>
  <si>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</si>
  <si>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</si>
  <si>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</si>
  <si>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</si>
  <si>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</si>
  <si>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</si>
  <si>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</si>
  <si>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</si>
  <si>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</si>
  <si>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</si>
  <si>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</si>
  <si>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</si>
  <si>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</si>
  <si>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</si>
  <si>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</si>
  <si>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</si>
  <si>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</si>
  <si>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</si>
  <si>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</si>
  <si>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</si>
  <si>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</si>
  <si>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</si>
  <si>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</si>
  <si>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</si>
  <si>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</si>
  <si>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</si>
  <si>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</si>
  <si>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</si>
  <si>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</si>
  <si>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</si>
  <si>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</si>
  <si>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</si>
  <si>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</si>
  <si>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</si>
  <si>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</si>
  <si>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</si>
  <si>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</si>
  <si>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</si>
  <si>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</si>
  <si>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</si>
  <si>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</si>
  <si>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</si>
  <si>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</si>
  <si>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</si>
  <si>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</si>
  <si>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</si>
  <si>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</si>
  <si>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</si>
  <si>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</si>
  <si>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</si>
  <si>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</si>
  <si>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</si>
  <si>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</si>
  <si>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</si>
  <si>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</si>
  <si>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</si>
  <si>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Bouwaansluiting binnen brengen (inclusief meter)</t>
  </si>
  <si>
    <t>Bouwaansluiting binnen brengen (exclusief meter)</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</si>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</sst>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z val="11"/>
      <color rgb="FF92D050"/>
      <name val="Calibri"/>
      <family val="2"/>
      <scheme val="minor"/>
    </font>
    <font>
      <sz val="9"/>
      <color indexed="81"/>
      <name val="Tahoma"/>
      <family val="2"/>
    </font>
    <font>
      <b/>
      <sz val="9"/>
      <color indexed="81"/>
      <name val="Tahoma"/>
      <family val="2"/>
    </font>
    <font>
      <strike/>
      <sz val="11"/>
      <color rgb="FFFF0000"/>
      <name val="Calibri"/>
      <family val="2"/>
      <scheme val="minor"/>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s>
  <fills count="2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5">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5" fillId="0" borderId="1" xfId="0" applyFont="1" applyBorder="1" applyAlignment="1">
      <alignment horizontal="left" vertical="top"/>
    </xf>
    <xf numFmtId="0" fontId="9" fillId="0" borderId="1" xfId="0" applyFont="1" applyBorder="1" applyAlignment="1">
      <alignment horizontal="left" vertical="top" wrapText="1"/>
    </xf>
    <xf numFmtId="0" fontId="0" fillId="0" borderId="6" xfId="0" applyBorder="1" applyAlignment="1">
      <alignment horizontal="center"/>
    </xf>
    <xf numFmtId="0" fontId="0" fillId="7"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8"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7" borderId="7" xfId="0" applyFont="1" applyFill="1" applyBorder="1" applyAlignment="1">
      <alignment horizontal="left"/>
    </xf>
    <xf numFmtId="0" fontId="0" fillId="9" borderId="10" xfId="0" applyFill="1" applyBorder="1" applyAlignment="1">
      <alignment horizontal="center"/>
    </xf>
    <xf numFmtId="0" fontId="0" fillId="9" borderId="7" xfId="0" applyFill="1" applyBorder="1" applyAlignment="1">
      <alignment horizontal="left"/>
    </xf>
    <xf numFmtId="0" fontId="11" fillId="9" borderId="1" xfId="0" applyFont="1" applyFill="1" applyBorder="1" applyAlignment="1">
      <alignment horizontal="center"/>
    </xf>
    <xf numFmtId="0" fontId="11" fillId="9" borderId="1" xfId="0" applyFont="1" applyFill="1" applyBorder="1" applyAlignment="1"/>
    <xf numFmtId="0" fontId="2" fillId="0" borderId="0" xfId="0" applyFont="1" applyAlignment="1">
      <alignment vertical="center"/>
    </xf>
    <xf numFmtId="0" fontId="12" fillId="8" borderId="16" xfId="0" applyFont="1" applyFill="1" applyBorder="1" applyAlignment="1">
      <alignment horizontal="center" vertical="center"/>
    </xf>
    <xf numFmtId="0" fontId="2" fillId="0" borderId="0" xfId="0" applyFont="1" applyAlignment="1">
      <alignment horizontal="left" vertical="center"/>
    </xf>
    <xf numFmtId="0" fontId="1" fillId="10" borderId="10" xfId="0" applyFont="1" applyFill="1" applyBorder="1" applyAlignment="1">
      <alignment horizontal="center"/>
    </xf>
    <xf numFmtId="0" fontId="1" fillId="10" borderId="13" xfId="0" applyFont="1" applyFill="1" applyBorder="1" applyAlignment="1">
      <alignment horizontal="center"/>
    </xf>
    <xf numFmtId="0" fontId="2" fillId="9" borderId="17" xfId="0" applyFont="1" applyFill="1" applyBorder="1" applyAlignment="1">
      <alignment horizontal="center"/>
    </xf>
    <xf numFmtId="0" fontId="0" fillId="9" borderId="1" xfId="0" applyFill="1" applyBorder="1" applyAlignment="1">
      <alignment horizontal="left"/>
    </xf>
    <xf numFmtId="0" fontId="0" fillId="7" borderId="1" xfId="0" applyFill="1" applyBorder="1" applyAlignment="1">
      <alignment horizontal="center"/>
    </xf>
    <xf numFmtId="0" fontId="3" fillId="7" borderId="1" xfId="0" applyFont="1" applyFill="1" applyBorder="1" applyAlignment="1">
      <alignment horizontal="center"/>
    </xf>
    <xf numFmtId="0" fontId="0" fillId="7" borderId="25" xfId="0" applyFill="1" applyBorder="1" applyAlignment="1">
      <alignment horizontal="center"/>
    </xf>
    <xf numFmtId="0" fontId="0" fillId="7" borderId="28" xfId="0" applyFill="1" applyBorder="1" applyAlignment="1"/>
    <xf numFmtId="0" fontId="0" fillId="7" borderId="3" xfId="0" applyFill="1" applyBorder="1" applyAlignment="1"/>
    <xf numFmtId="0" fontId="0" fillId="9" borderId="1" xfId="0" applyFill="1" applyBorder="1" applyAlignment="1">
      <alignment horizontal="center"/>
    </xf>
    <xf numFmtId="0" fontId="0" fillId="7" borderId="1" xfId="0" applyFill="1" applyBorder="1" applyAlignment="1">
      <alignment horizontal="left"/>
    </xf>
    <xf numFmtId="0" fontId="1" fillId="10" borderId="24" xfId="0" applyFont="1" applyFill="1" applyBorder="1" applyAlignment="1">
      <alignment horizontal="center"/>
    </xf>
    <xf numFmtId="0" fontId="1" fillId="10" borderId="1" xfId="0" applyFont="1" applyFill="1" applyBorder="1" applyAlignment="1">
      <alignment horizontal="center"/>
    </xf>
    <xf numFmtId="0" fontId="1" fillId="10" borderId="25" xfId="0" applyFont="1" applyFill="1" applyBorder="1" applyAlignment="1">
      <alignment horizontal="center"/>
    </xf>
    <xf numFmtId="0" fontId="12" fillId="8"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8" borderId="0" xfId="0" applyFill="1" applyBorder="1" applyAlignment="1">
      <alignment horizontal="center"/>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0" fillId="0" borderId="29" xfId="0" applyBorder="1" applyAlignment="1">
      <alignment horizontal="center"/>
    </xf>
    <xf numFmtId="0" fontId="0" fillId="9"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9" fillId="0" borderId="1" xfId="0" applyFont="1" applyBorder="1"/>
    <xf numFmtId="0" fontId="0" fillId="0" borderId="1" xfId="0" applyFill="1" applyBorder="1"/>
    <xf numFmtId="0" fontId="0" fillId="5" borderId="1" xfId="0" applyFill="1" applyBorder="1"/>
    <xf numFmtId="0" fontId="0" fillId="9" borderId="1" xfId="0" applyFont="1" applyFill="1" applyBorder="1" applyAlignment="1">
      <alignment horizontal="left"/>
    </xf>
    <xf numFmtId="0" fontId="0" fillId="16" borderId="1" xfId="0" applyFont="1" applyFill="1" applyBorder="1" applyAlignment="1">
      <alignment horizontal="center"/>
    </xf>
    <xf numFmtId="0" fontId="3" fillId="16" borderId="1" xfId="0" applyFont="1" applyFill="1" applyBorder="1" applyAlignment="1">
      <alignment horizontal="center"/>
    </xf>
    <xf numFmtId="0" fontId="0" fillId="16" borderId="25" xfId="0" applyFont="1" applyFill="1" applyBorder="1" applyAlignment="1">
      <alignment horizontal="center"/>
    </xf>
    <xf numFmtId="0" fontId="0" fillId="0" borderId="0" xfId="0" applyFont="1" applyAlignment="1">
      <alignment horizontal="center"/>
    </xf>
    <xf numFmtId="0" fontId="0" fillId="16" borderId="28" xfId="0" applyFont="1" applyFill="1" applyBorder="1" applyAlignment="1"/>
    <xf numFmtId="0" fontId="0" fillId="16" borderId="3" xfId="0" applyFont="1" applyFill="1" applyBorder="1" applyAlignment="1"/>
    <xf numFmtId="0" fontId="0" fillId="9" borderId="1" xfId="0" applyFont="1" applyFill="1" applyBorder="1" applyAlignment="1">
      <alignment horizontal="center"/>
    </xf>
    <xf numFmtId="0" fontId="0" fillId="16"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xf numFmtId="0" fontId="0" fillId="2" borderId="1" xfId="0" applyFill="1" applyBorder="1" applyAlignment="1">
      <alignment horizontal="left" vertical="top" wrapText="1"/>
    </xf>
    <xf numFmtId="0" fontId="13" fillId="15"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6"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11" fillId="7" borderId="24" xfId="0" applyFont="1" applyFill="1" applyBorder="1" applyAlignment="1">
      <alignment horizontal="center" vertical="center"/>
    </xf>
    <xf numFmtId="0" fontId="0" fillId="14" borderId="1" xfId="0" applyFill="1" applyBorder="1" applyAlignment="1">
      <alignment horizontal="left" vertical="top" wrapText="1"/>
    </xf>
    <xf numFmtId="0" fontId="0" fillId="13" borderId="1" xfId="0" applyFill="1" applyBorder="1" applyAlignment="1">
      <alignment horizontal="left" vertical="top" wrapText="1"/>
    </xf>
    <xf numFmtId="0" fontId="0" fillId="17" borderId="1" xfId="0" applyFill="1" applyBorder="1" applyAlignment="1">
      <alignment horizontal="left" vertical="top" wrapText="1"/>
    </xf>
    <xf numFmtId="0" fontId="0" fillId="18" borderId="1" xfId="0" applyFill="1" applyBorder="1" applyAlignment="1">
      <alignment horizontal="left" vertical="top" wrapText="1"/>
    </xf>
    <xf numFmtId="0" fontId="14" fillId="9" borderId="1" xfId="0" applyFont="1" applyFill="1" applyBorder="1" applyAlignment="1">
      <alignment horizontal="left" vertical="top" wrapText="1"/>
    </xf>
    <xf numFmtId="0" fontId="0" fillId="7" borderId="24" xfId="0" applyFill="1" applyBorder="1" applyAlignment="1">
      <alignment horizontal="center"/>
    </xf>
    <xf numFmtId="0" fontId="0" fillId="16"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9" borderId="1" xfId="0" applyFill="1" applyBorder="1"/>
    <xf numFmtId="0" fontId="0" fillId="0" borderId="0" xfId="0" applyAlignment="1">
      <alignment horizontal="right"/>
    </xf>
    <xf numFmtId="0" fontId="16" fillId="2" borderId="1" xfId="0" applyFont="1" applyFill="1" applyBorder="1"/>
    <xf numFmtId="0" fontId="16" fillId="4" borderId="1" xfId="0" applyFont="1" applyFill="1" applyBorder="1"/>
    <xf numFmtId="0" fontId="16" fillId="3" borderId="1" xfId="0" applyFont="1" applyFill="1" applyBorder="1"/>
    <xf numFmtId="0" fontId="0" fillId="0" borderId="0" xfId="0" applyFill="1"/>
    <xf numFmtId="0" fontId="15" fillId="9" borderId="0" xfId="0" applyFont="1" applyFill="1" applyBorder="1"/>
    <xf numFmtId="0" fontId="15" fillId="9" borderId="0" xfId="0" applyFont="1" applyFill="1"/>
    <xf numFmtId="0" fontId="14" fillId="9" borderId="1" xfId="0" applyFont="1" applyFill="1" applyBorder="1"/>
    <xf numFmtId="0" fontId="15" fillId="9" borderId="18" xfId="0" applyFont="1" applyFill="1" applyBorder="1"/>
    <xf numFmtId="0" fontId="15" fillId="9" borderId="19" xfId="0" applyFont="1" applyFill="1" applyBorder="1"/>
    <xf numFmtId="0" fontId="0" fillId="2" borderId="24" xfId="0" applyFill="1" applyBorder="1"/>
    <xf numFmtId="0" fontId="0" fillId="20" borderId="24" xfId="0" applyFill="1" applyBorder="1"/>
    <xf numFmtId="0" fontId="0" fillId="20" borderId="29" xfId="0" applyFill="1" applyBorder="1"/>
    <xf numFmtId="0" fontId="0" fillId="2" borderId="30" xfId="0" applyFill="1" applyBorder="1"/>
    <xf numFmtId="0" fontId="9" fillId="0" borderId="0" xfId="0" applyFont="1" applyAlignment="1"/>
    <xf numFmtId="0" fontId="15" fillId="0" borderId="0" xfId="0" applyFont="1" applyFill="1"/>
    <xf numFmtId="0" fontId="14" fillId="9"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3" fillId="0" borderId="0" xfId="0" applyFont="1" applyAlignment="1">
      <alignment wrapText="1"/>
    </xf>
    <xf numFmtId="0" fontId="0" fillId="6" borderId="1" xfId="0" applyFill="1" applyBorder="1" applyAlignment="1">
      <alignment wrapText="1"/>
    </xf>
    <xf numFmtId="0" fontId="15" fillId="9" borderId="0" xfId="0" applyFont="1" applyFill="1" applyAlignment="1">
      <alignment horizontal="left" vertical="top" wrapText="1"/>
    </xf>
    <xf numFmtId="0" fontId="14" fillId="9" borderId="0" xfId="0" applyFont="1" applyFill="1" applyAlignment="1">
      <alignment horizontal="left" vertical="top" wrapText="1"/>
    </xf>
    <xf numFmtId="0" fontId="0" fillId="0" borderId="1" xfId="0" quotePrefix="1" applyBorder="1" applyAlignment="1">
      <alignment horizontal="left" vertical="top" wrapText="1"/>
    </xf>
    <xf numFmtId="0" fontId="0" fillId="11" borderId="1" xfId="0" applyFill="1" applyBorder="1" applyAlignment="1">
      <alignment horizontal="left" vertical="top" wrapText="1"/>
    </xf>
    <xf numFmtId="0" fontId="14" fillId="9" borderId="1" xfId="0" applyFont="1" applyFill="1" applyBorder="1" applyAlignment="1">
      <alignment horizontal="left" vertical="top"/>
    </xf>
    <xf numFmtId="0" fontId="14" fillId="9" borderId="0" xfId="0" applyFont="1" applyFill="1"/>
    <xf numFmtId="0" fontId="0" fillId="22" borderId="0" xfId="0" applyFill="1"/>
    <xf numFmtId="0" fontId="14" fillId="9" borderId="0" xfId="0" applyFont="1" applyFill="1" applyBorder="1"/>
    <xf numFmtId="0" fontId="17" fillId="9" borderId="1" xfId="0" applyFont="1" applyFill="1" applyBorder="1"/>
    <xf numFmtId="0" fontId="0" fillId="24" borderId="0" xfId="0" applyFill="1"/>
    <xf numFmtId="0" fontId="0" fillId="22"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2"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11" fillId="7"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9" fillId="0" borderId="0" xfId="0" applyFont="1"/>
    <xf numFmtId="0" fontId="0" fillId="9" borderId="1" xfId="0" applyFill="1" applyBorder="1"/>
    <xf numFmtId="0" fontId="3" fillId="0" borderId="1" xfId="0" applyFont="1"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5" borderId="1" xfId="0" applyFill="1" applyBorder="1" applyAlignment="1">
      <alignment horizontal="left" vertical="top"/>
    </xf>
    <xf numFmtId="0" fontId="0" fillId="26"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6" borderId="28" xfId="0" applyFont="1" applyFill="1" applyBorder="1" applyAlignment="1">
      <alignment horizontal="center" vertical="center"/>
    </xf>
    <xf numFmtId="0" fontId="0" fillId="16" borderId="3" xfId="0" applyFont="1" applyFill="1" applyBorder="1" applyAlignment="1">
      <alignment horizontal="center" vertical="center"/>
    </xf>
    <xf numFmtId="0" fontId="0" fillId="16"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7" borderId="0" xfId="0" applyFont="1" applyFill="1" applyBorder="1" applyAlignment="1">
      <alignment horizontal="center" vertical="center" textRotation="90"/>
    </xf>
    <xf numFmtId="0" fontId="11" fillId="9" borderId="0" xfId="0" applyFont="1" applyFill="1" applyBorder="1" applyAlignment="1">
      <alignment horizontal="center" vertical="center"/>
    </xf>
    <xf numFmtId="0" fontId="0" fillId="9" borderId="0" xfId="0" applyFill="1" applyBorder="1" applyAlignment="1">
      <alignment horizontal="left"/>
    </xf>
    <xf numFmtId="0" fontId="0" fillId="9" borderId="16" xfId="0" applyFill="1" applyBorder="1" applyAlignment="1">
      <alignment horizontal="center"/>
    </xf>
    <xf numFmtId="0" fontId="11" fillId="9" borderId="2" xfId="0" applyFont="1" applyFill="1" applyBorder="1" applyAlignment="1"/>
    <xf numFmtId="0" fontId="11" fillId="9"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9" borderId="0" xfId="0" applyFill="1"/>
    <xf numFmtId="0" fontId="11" fillId="9" borderId="1" xfId="0" applyFont="1" applyFill="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wrapText="1"/>
    </xf>
    <xf numFmtId="0" fontId="0" fillId="19" borderId="1" xfId="0" applyFill="1" applyBorder="1" applyAlignment="1">
      <alignment horizontal="center" vertical="top" textRotation="90"/>
    </xf>
    <xf numFmtId="0" fontId="0" fillId="19" borderId="3" xfId="0" applyFill="1" applyBorder="1" applyAlignment="1">
      <alignment horizontal="center" vertical="top" textRotation="90"/>
    </xf>
    <xf numFmtId="0" fontId="0" fillId="19" borderId="4" xfId="0" applyFill="1" applyBorder="1" applyAlignment="1">
      <alignment horizontal="center" vertical="top" textRotation="90"/>
    </xf>
    <xf numFmtId="0" fontId="0" fillId="19" borderId="5" xfId="0" applyFill="1" applyBorder="1" applyAlignment="1">
      <alignment horizontal="center" vertical="top" textRotation="90"/>
    </xf>
    <xf numFmtId="0" fontId="0" fillId="0" borderId="1" xfId="0" applyBorder="1" applyAlignment="1">
      <alignment horizontal="left" vertical="top" wrapText="1"/>
    </xf>
    <xf numFmtId="0" fontId="0" fillId="19"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5" fillId="9" borderId="34" xfId="0" applyFont="1" applyFill="1" applyBorder="1" applyAlignment="1">
      <alignment horizontal="left"/>
    </xf>
    <xf numFmtId="0" fontId="15" fillId="9"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13" fillId="4" borderId="1" xfId="0" applyFont="1" applyFill="1" applyBorder="1" applyAlignment="1">
      <alignment horizontal="center" vertical="center"/>
    </xf>
    <xf numFmtId="0" fontId="14" fillId="23" borderId="15" xfId="0" applyFont="1" applyFill="1" applyBorder="1" applyAlignment="1">
      <alignment horizontal="left"/>
    </xf>
    <xf numFmtId="0" fontId="14" fillId="23" borderId="14" xfId="0" applyFont="1" applyFill="1" applyBorder="1" applyAlignment="1">
      <alignment horizontal="left"/>
    </xf>
    <xf numFmtId="0" fontId="0" fillId="21" borderId="15" xfId="0" applyFill="1" applyBorder="1" applyAlignment="1">
      <alignment horizontal="center" vertical="center"/>
    </xf>
    <xf numFmtId="0" fontId="0" fillId="21" borderId="14" xfId="0" applyFill="1" applyBorder="1" applyAlignment="1">
      <alignment horizontal="center" vertical="center"/>
    </xf>
    <xf numFmtId="0" fontId="0" fillId="21" borderId="9" xfId="0" applyFill="1" applyBorder="1" applyAlignment="1">
      <alignment horizontal="center" vertical="center"/>
    </xf>
    <xf numFmtId="0" fontId="0" fillId="21" borderId="8" xfId="0" applyFill="1" applyBorder="1" applyAlignment="1">
      <alignment horizontal="center" vertical="center"/>
    </xf>
    <xf numFmtId="0" fontId="14" fillId="9" borderId="0" xfId="0" applyFont="1" applyFill="1" applyBorder="1" applyAlignment="1">
      <alignment horizontal="left"/>
    </xf>
    <xf numFmtId="0" fontId="0" fillId="0" borderId="7" xfId="0" applyBorder="1" applyAlignment="1">
      <alignment horizontal="left"/>
    </xf>
    <xf numFmtId="0" fontId="0" fillId="0" borderId="17" xfId="0" applyBorder="1" applyAlignment="1">
      <alignment horizontal="left"/>
    </xf>
    <xf numFmtId="0" fontId="0" fillId="0" borderId="2" xfId="0" applyBorder="1" applyAlignment="1">
      <alignment horizontal="left"/>
    </xf>
    <xf numFmtId="0" fontId="14" fillId="9" borderId="1" xfId="0" applyFont="1" applyFill="1"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37"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2" borderId="1" xfId="0" applyFill="1" applyBorder="1" applyAlignment="1">
      <alignment horizontal="center"/>
    </xf>
    <xf numFmtId="0" fontId="14" fillId="9" borderId="0" xfId="0" applyFont="1" applyFill="1" applyAlignment="1">
      <alignment horizontal="center"/>
    </xf>
    <xf numFmtId="0" fontId="0" fillId="0" borderId="1" xfId="0" applyBorder="1" applyAlignment="1">
      <alignment horizontal="center"/>
    </xf>
    <xf numFmtId="0" fontId="0" fillId="0" borderId="1" xfId="0" applyFill="1" applyBorder="1" applyAlignment="1">
      <alignment horizontal="left"/>
    </xf>
    <xf numFmtId="0" fontId="0" fillId="22" borderId="0" xfId="0"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4" fillId="9" borderId="17" xfId="0" applyFont="1" applyFill="1" applyBorder="1" applyAlignment="1">
      <alignment horizontal="left"/>
    </xf>
    <xf numFmtId="0" fontId="14" fillId="9" borderId="2" xfId="0" applyFont="1" applyFill="1" applyBorder="1" applyAlignment="1">
      <alignment horizontal="left"/>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1" fillId="3" borderId="1" xfId="0" applyFont="1" applyFill="1" applyBorder="1" applyAlignment="1">
      <alignment horizontal="center" vertical="top" textRotation="90"/>
    </xf>
    <xf numFmtId="0" fontId="0" fillId="25"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4" borderId="1" xfId="0" applyFill="1" applyBorder="1" applyAlignment="1">
      <alignment horizontal="center" vertical="top" textRotation="90"/>
    </xf>
    <xf numFmtId="0" fontId="2" fillId="7" borderId="37" xfId="0" applyFont="1" applyFill="1" applyBorder="1" applyAlignment="1">
      <alignment horizontal="center" vertical="center" textRotation="90"/>
    </xf>
    <xf numFmtId="0" fontId="2" fillId="7" borderId="0" xfId="0" applyFont="1" applyFill="1" applyBorder="1" applyAlignment="1">
      <alignment horizontal="center" vertical="center" textRotation="90"/>
    </xf>
    <xf numFmtId="0" fontId="2" fillId="7" borderId="36" xfId="0" applyFont="1" applyFill="1" applyBorder="1" applyAlignment="1">
      <alignment horizontal="center" vertical="center" textRotation="90"/>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8" xfId="0" applyFont="1" applyFill="1" applyBorder="1" applyAlignment="1">
      <alignment horizontal="center" vertical="center"/>
    </xf>
    <xf numFmtId="0" fontId="2" fillId="7" borderId="1" xfId="0" applyFont="1" applyFill="1" applyBorder="1" applyAlignment="1">
      <alignment horizontal="center" vertical="center" textRotation="90"/>
    </xf>
    <xf numFmtId="0" fontId="11" fillId="16" borderId="1" xfId="0" applyFont="1" applyFill="1" applyBorder="1" applyAlignment="1">
      <alignment horizontal="right" vertical="center"/>
    </xf>
    <xf numFmtId="0" fontId="11" fillId="16" borderId="7" xfId="0" applyFont="1" applyFill="1" applyBorder="1" applyAlignment="1">
      <alignment horizontal="right" vertical="center"/>
    </xf>
    <xf numFmtId="0" fontId="11" fillId="7" borderId="1" xfId="0" applyFont="1" applyFill="1" applyBorder="1" applyAlignment="1">
      <alignment horizontal="right" vertical="center"/>
    </xf>
    <xf numFmtId="0" fontId="11" fillId="7" borderId="7" xfId="0" applyFont="1" applyFill="1" applyBorder="1" applyAlignment="1">
      <alignment horizontal="right" vertical="center"/>
    </xf>
    <xf numFmtId="0" fontId="0" fillId="6" borderId="1" xfId="0" applyFill="1" applyBorder="1" applyAlignment="1">
      <alignment horizontal="center"/>
    </xf>
    <xf numFmtId="0" fontId="11" fillId="7" borderId="25" xfId="0" applyFont="1" applyFill="1" applyBorder="1" applyAlignment="1">
      <alignment horizontal="center" vertical="center"/>
    </xf>
    <xf numFmtId="0" fontId="2" fillId="7" borderId="26" xfId="0" applyFont="1" applyFill="1" applyBorder="1" applyAlignment="1">
      <alignment horizontal="center"/>
    </xf>
    <xf numFmtId="0" fontId="2" fillId="7" borderId="17" xfId="0" applyFont="1" applyFill="1" applyBorder="1" applyAlignment="1">
      <alignment horizontal="center"/>
    </xf>
    <xf numFmtId="0" fontId="2" fillId="7" borderId="2" xfId="0" applyFont="1" applyFill="1" applyBorder="1" applyAlignment="1">
      <alignment horizontal="center"/>
    </xf>
    <xf numFmtId="0" fontId="2" fillId="7" borderId="7" xfId="0" applyFont="1" applyFill="1" applyBorder="1" applyAlignment="1">
      <alignment horizontal="center"/>
    </xf>
    <xf numFmtId="0" fontId="2" fillId="7" borderId="27" xfId="0" applyFont="1" applyFill="1" applyBorder="1" applyAlignment="1">
      <alignment horizont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11" fillId="7" borderId="24" xfId="0" applyFont="1" applyFill="1" applyBorder="1" applyAlignment="1">
      <alignment horizontal="center" vertical="center"/>
    </xf>
    <xf numFmtId="0" fontId="11" fillId="27" borderId="1" xfId="0" applyFont="1" applyFill="1" applyBorder="1"/>
    <xf numFmtId="0" fontId="2" fillId="27" borderId="1" xfId="0" applyFont="1" applyFill="1" applyBorder="1"/>
    <xf numFmtId="0" fontId="11" fillId="28" borderId="1" xfId="0" applyFont="1" applyFill="1" applyBorder="1"/>
    <xf numFmtId="0" fontId="11" fillId="3" borderId="1" xfId="0" applyFont="1" applyFill="1" applyBorder="1"/>
    <xf numFmtId="0" fontId="11" fillId="21" borderId="1" xfId="0" applyFont="1" applyFill="1" applyBorder="1" applyAlignment="1">
      <alignment vertical="top" textRotation="90"/>
    </xf>
    <xf numFmtId="0" fontId="11" fillId="11" borderId="1" xfId="0" applyFont="1" applyFill="1" applyBorder="1"/>
    <xf numFmtId="0" fontId="11" fillId="13" borderId="1" xfId="0" applyFont="1" applyFill="1" applyBorder="1"/>
    <xf numFmtId="0" fontId="11" fillId="0" borderId="0" xfId="0" applyFont="1"/>
    <xf numFmtId="0" fontId="18" fillId="12" borderId="1" xfId="0" applyFont="1" applyFill="1" applyBorder="1"/>
    <xf numFmtId="0" fontId="18" fillId="21" borderId="1" xfId="0" applyFont="1" applyFill="1" applyBorder="1" applyAlignment="1">
      <alignment vertical="top" textRotation="90"/>
    </xf>
    <xf numFmtId="0" fontId="18" fillId="14" borderId="1" xfId="0" applyFont="1" applyFill="1" applyBorder="1"/>
    <xf numFmtId="0" fontId="18" fillId="16" borderId="1" xfId="0" applyFont="1" applyFill="1" applyBorder="1"/>
    <xf numFmtId="0" fontId="18" fillId="11" borderId="1" xfId="0" applyFont="1" applyFill="1" applyBorder="1"/>
    <xf numFmtId="0" fontId="18" fillId="13" borderId="1" xfId="0" applyFont="1" applyFill="1" applyBorder="1"/>
    <xf numFmtId="0" fontId="18" fillId="0" borderId="0" xfId="0" applyFont="1"/>
    <xf numFmtId="0" fontId="0" fillId="0" borderId="0" xfId="0" quotePrefix="1" applyFill="1"/>
    <xf numFmtId="0" fontId="15" fillId="9" borderId="1" xfId="0" applyFont="1" applyFill="1" applyBorder="1"/>
  </cellXfs>
  <cellStyles count="1">
    <cellStyle name="Standaard" xfId="0" builtinId="0"/>
  </cellStyles>
  <dxfs count="168">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27"/>
  <sheetViews>
    <sheetView workbookViewId="0">
      <selection activeCell="B5" sqref="B5:B10"/>
    </sheetView>
  </sheetViews>
  <sheetFormatPr defaultRowHeight="14.4" x14ac:dyDescent="0.3"/>
  <cols>
    <col min="1" max="1" width="25" style="6" bestFit="1" customWidth="1"/>
    <col min="2" max="2" width="77.88671875" style="6" customWidth="1"/>
  </cols>
  <sheetData>
    <row r="1" spans="1:2" x14ac:dyDescent="0.3">
      <c r="A1" s="121" t="s">
        <v>627</v>
      </c>
      <c r="B1" s="121"/>
    </row>
    <row r="2" spans="1:2" x14ac:dyDescent="0.3">
      <c r="A2" s="117" t="s">
        <v>628</v>
      </c>
      <c r="B2" s="22" t="s">
        <v>632</v>
      </c>
    </row>
    <row r="3" spans="1:2" ht="57.6" x14ac:dyDescent="0.3">
      <c r="A3" s="118" t="s">
        <v>592</v>
      </c>
      <c r="B3" s="22" t="s">
        <v>829</v>
      </c>
    </row>
    <row r="4" spans="1:2" ht="43.2" x14ac:dyDescent="0.3">
      <c r="A4" s="118" t="s">
        <v>629</v>
      </c>
      <c r="B4" s="22" t="s">
        <v>830</v>
      </c>
    </row>
    <row r="5" spans="1:2" x14ac:dyDescent="0.3">
      <c r="A5" s="119" t="s">
        <v>438</v>
      </c>
      <c r="B5" s="196" t="s">
        <v>655</v>
      </c>
    </row>
    <row r="6" spans="1:2" x14ac:dyDescent="0.3">
      <c r="A6" s="119" t="s">
        <v>497</v>
      </c>
      <c r="B6" s="197"/>
    </row>
    <row r="7" spans="1:2" x14ac:dyDescent="0.3">
      <c r="A7" s="119" t="s">
        <v>498</v>
      </c>
      <c r="B7" s="197"/>
    </row>
    <row r="8" spans="1:2" x14ac:dyDescent="0.3">
      <c r="A8" s="119" t="s">
        <v>499</v>
      </c>
      <c r="B8" s="197"/>
    </row>
    <row r="9" spans="1:2" x14ac:dyDescent="0.3">
      <c r="A9" s="119" t="s">
        <v>500</v>
      </c>
      <c r="B9" s="197"/>
    </row>
    <row r="10" spans="1:2" x14ac:dyDescent="0.3">
      <c r="A10" s="119" t="s">
        <v>501</v>
      </c>
      <c r="B10" s="198"/>
    </row>
    <row r="11" spans="1:2" x14ac:dyDescent="0.3">
      <c r="A11" s="152" t="s">
        <v>167</v>
      </c>
      <c r="B11" s="124" t="s">
        <v>668</v>
      </c>
    </row>
    <row r="12" spans="1:2" x14ac:dyDescent="0.3">
      <c r="A12" s="120" t="s">
        <v>630</v>
      </c>
      <c r="B12" s="196" t="s">
        <v>656</v>
      </c>
    </row>
    <row r="13" spans="1:2" x14ac:dyDescent="0.3">
      <c r="A13" s="120" t="s">
        <v>631</v>
      </c>
      <c r="B13" s="198"/>
    </row>
    <row r="14" spans="1:2" x14ac:dyDescent="0.3">
      <c r="A14" s="114"/>
      <c r="B14" s="114"/>
    </row>
    <row r="15" spans="1:2" x14ac:dyDescent="0.3">
      <c r="A15" s="25"/>
      <c r="B15" s="25"/>
    </row>
    <row r="16" spans="1:2" x14ac:dyDescent="0.3">
      <c r="A16" s="149" t="s">
        <v>357</v>
      </c>
      <c r="B16" s="150"/>
    </row>
    <row r="17" spans="1:2" ht="28.8" x14ac:dyDescent="0.3">
      <c r="A17" s="22" t="s">
        <v>358</v>
      </c>
      <c r="B17" s="22" t="s">
        <v>359</v>
      </c>
    </row>
    <row r="18" spans="1:2" ht="28.8" x14ac:dyDescent="0.3">
      <c r="A18" s="22" t="s">
        <v>360</v>
      </c>
      <c r="B18" s="22" t="s">
        <v>361</v>
      </c>
    </row>
    <row r="19" spans="1:2" ht="72" x14ac:dyDescent="0.3">
      <c r="A19" s="22" t="s">
        <v>362</v>
      </c>
      <c r="B19" s="22" t="s">
        <v>363</v>
      </c>
    </row>
    <row r="20" spans="1:2" ht="28.8" x14ac:dyDescent="0.3">
      <c r="A20" s="22" t="s">
        <v>364</v>
      </c>
      <c r="B20" s="22" t="s">
        <v>365</v>
      </c>
    </row>
    <row r="21" spans="1:2" ht="57.6" x14ac:dyDescent="0.3">
      <c r="A21" s="22" t="s">
        <v>366</v>
      </c>
      <c r="B21" s="22" t="s">
        <v>367</v>
      </c>
    </row>
    <row r="22" spans="1:2" x14ac:dyDescent="0.3">
      <c r="A22" s="22" t="s">
        <v>657</v>
      </c>
      <c r="B22" s="22"/>
    </row>
    <row r="23" spans="1:2" x14ac:dyDescent="0.3">
      <c r="A23" s="151" t="s">
        <v>658</v>
      </c>
      <c r="B23" s="22" t="s">
        <v>663</v>
      </c>
    </row>
    <row r="24" spans="1:2" ht="28.8" x14ac:dyDescent="0.3">
      <c r="A24" s="151" t="s">
        <v>659</v>
      </c>
      <c r="B24" s="22" t="s">
        <v>664</v>
      </c>
    </row>
    <row r="25" spans="1:2" ht="28.8" x14ac:dyDescent="0.3">
      <c r="A25" s="151" t="s">
        <v>660</v>
      </c>
      <c r="B25" s="22" t="s">
        <v>665</v>
      </c>
    </row>
    <row r="26" spans="1:2" x14ac:dyDescent="0.3">
      <c r="A26" s="151" t="s">
        <v>661</v>
      </c>
      <c r="B26" s="22" t="s">
        <v>666</v>
      </c>
    </row>
    <row r="27" spans="1:2" x14ac:dyDescent="0.3">
      <c r="A27" s="151" t="s">
        <v>662</v>
      </c>
      <c r="B27" s="22" t="s">
        <v>667</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R22"/>
  <sheetViews>
    <sheetView workbookViewId="0">
      <selection activeCell="S4" sqref="S4"/>
    </sheetView>
  </sheetViews>
  <sheetFormatPr defaultRowHeight="14.4" outlineLevelRow="2" outlineLevelCol="1" x14ac:dyDescent="0.3"/>
  <cols>
    <col min="1" max="1" width="21.109375" style="2" bestFit="1" customWidth="1"/>
    <col min="2" max="2" width="3.33203125" style="4" hidden="1" customWidth="1"/>
    <col min="3" max="3" width="21.109375" style="2" hidden="1" customWidth="1" outlineLevel="1"/>
    <col min="4" max="4" width="3.33203125" style="2" hidden="1" customWidth="1" outlineLevel="1"/>
    <col min="5" max="5" width="18.109375" style="2" hidden="1" customWidth="1" outlineLevel="1"/>
    <col min="6" max="6" width="3.33203125" style="2" hidden="1" customWidth="1" outlineLevel="1"/>
    <col min="7" max="7" width="13.88671875" style="2" hidden="1" customWidth="1" outlineLevel="1"/>
    <col min="8" max="8" width="3.33203125" style="4" hidden="1" customWidth="1" outlineLevel="1"/>
    <col min="9" max="9" width="11.5546875" style="2" hidden="1" customWidth="1" outlineLevel="1"/>
    <col min="10" max="10" width="3.44140625" style="2" customWidth="1" collapsed="1"/>
    <col min="11" max="11" width="25.109375" style="2" hidden="1" customWidth="1" outlineLevel="1"/>
    <col min="12" max="12" width="21" style="2" hidden="1" customWidth="1" outlineLevel="1"/>
    <col min="13" max="13" width="29.33203125" style="2" hidden="1" customWidth="1" outlineLevel="1"/>
    <col min="14" max="14" width="3.33203125" style="2" customWidth="1" collapsed="1"/>
    <col min="15" max="15" width="12.6640625" style="2" hidden="1" customWidth="1" outlineLevel="1"/>
    <col min="16" max="16" width="3.44140625" style="7" customWidth="1" collapsed="1"/>
    <col min="17" max="17" width="44.44140625" style="23" hidden="1" customWidth="1" outlineLevel="1"/>
    <col min="18" max="18" width="3.21875" style="2" customWidth="1" collapsed="1"/>
    <col min="19" max="16384" width="8.88671875" style="2"/>
  </cols>
  <sheetData>
    <row r="1" spans="1:18" s="27" customFormat="1" ht="90.6" customHeight="1" x14ac:dyDescent="0.3">
      <c r="A1" s="26" t="str">
        <f>C1</f>
        <v>AGProductiestaatbericht</v>
      </c>
      <c r="B1" s="38"/>
      <c r="C1" s="39" t="s">
        <v>449</v>
      </c>
      <c r="H1" s="34"/>
      <c r="J1" s="30" t="s">
        <v>469</v>
      </c>
      <c r="K1" s="28" t="s">
        <v>460</v>
      </c>
      <c r="L1" s="28" t="s">
        <v>348</v>
      </c>
      <c r="M1" s="28" t="s">
        <v>349</v>
      </c>
      <c r="N1" s="30" t="s">
        <v>468</v>
      </c>
      <c r="O1" s="37" t="s">
        <v>465</v>
      </c>
      <c r="P1" s="30" t="s">
        <v>465</v>
      </c>
      <c r="Q1" s="29" t="s">
        <v>342</v>
      </c>
      <c r="R1" s="30" t="s">
        <v>467</v>
      </c>
    </row>
    <row r="2" spans="1:18" x14ac:dyDescent="0.3">
      <c r="A2" s="8" t="str">
        <f>E2</f>
        <v>OpdrachtID</v>
      </c>
      <c r="B2" s="10"/>
      <c r="D2" s="246" t="s">
        <v>449</v>
      </c>
      <c r="E2" s="18" t="s">
        <v>0</v>
      </c>
      <c r="K2" s="1" t="s">
        <v>135</v>
      </c>
      <c r="L2" s="1"/>
      <c r="M2" s="1"/>
      <c r="O2" s="1" t="s">
        <v>338</v>
      </c>
      <c r="Q2" s="22"/>
    </row>
    <row r="3" spans="1:18" x14ac:dyDescent="0.3">
      <c r="A3" s="8" t="str">
        <f>E3</f>
        <v>Versienummer</v>
      </c>
      <c r="B3" s="10"/>
      <c r="D3" s="246"/>
      <c r="E3" s="18" t="s">
        <v>1</v>
      </c>
      <c r="K3" s="1" t="s">
        <v>136</v>
      </c>
      <c r="L3" s="1"/>
      <c r="M3" s="1"/>
      <c r="O3" s="1" t="s">
        <v>338</v>
      </c>
      <c r="Q3" s="22"/>
    </row>
    <row r="4" spans="1:18" ht="28.8" x14ac:dyDescent="0.3">
      <c r="A4" s="3" t="str">
        <f>E4</f>
        <v>Bijlagen [+]</v>
      </c>
      <c r="B4" s="10"/>
      <c r="D4" s="246"/>
      <c r="E4" s="14" t="s">
        <v>166</v>
      </c>
      <c r="K4" s="1" t="s">
        <v>201</v>
      </c>
      <c r="L4" s="1"/>
      <c r="M4" s="1"/>
      <c r="O4" s="1" t="s">
        <v>340</v>
      </c>
      <c r="Q4" s="22" t="s">
        <v>466</v>
      </c>
    </row>
    <row r="5" spans="1:18" hidden="1" outlineLevel="1" x14ac:dyDescent="0.3">
      <c r="A5" s="8" t="str">
        <f>G5</f>
        <v>BijlageID</v>
      </c>
      <c r="B5" s="10"/>
      <c r="D5" s="246"/>
      <c r="F5" s="245" t="s">
        <v>167</v>
      </c>
      <c r="G5" s="8" t="s">
        <v>2</v>
      </c>
      <c r="H5" s="10"/>
      <c r="K5" s="1" t="s">
        <v>137</v>
      </c>
      <c r="L5" s="1"/>
      <c r="M5" s="1"/>
      <c r="O5" s="1" t="s">
        <v>338</v>
      </c>
      <c r="Q5" s="22"/>
    </row>
    <row r="6" spans="1:18" hidden="1" outlineLevel="1" x14ac:dyDescent="0.3">
      <c r="A6" s="8" t="str">
        <f t="shared" ref="A6:A11" si="0">G6</f>
        <v>Bestandsnaam</v>
      </c>
      <c r="B6" s="10"/>
      <c r="D6" s="246"/>
      <c r="F6" s="245"/>
      <c r="G6" s="8" t="s">
        <v>3</v>
      </c>
      <c r="H6" s="10"/>
      <c r="K6" s="1" t="s">
        <v>137</v>
      </c>
      <c r="L6" s="1"/>
      <c r="M6" s="1"/>
      <c r="O6" s="1" t="s">
        <v>338</v>
      </c>
      <c r="Q6" s="22"/>
    </row>
    <row r="7" spans="1:18" hidden="1" outlineLevel="1" x14ac:dyDescent="0.3">
      <c r="A7" s="8" t="str">
        <f t="shared" si="0"/>
        <v>Extensie</v>
      </c>
      <c r="B7" s="10"/>
      <c r="D7" s="246"/>
      <c r="F7" s="245"/>
      <c r="G7" s="8" t="s">
        <v>4</v>
      </c>
      <c r="H7" s="10"/>
      <c r="K7" s="1" t="s">
        <v>137</v>
      </c>
      <c r="L7" s="1"/>
      <c r="M7" s="1"/>
      <c r="O7" s="1" t="s">
        <v>338</v>
      </c>
      <c r="Q7" s="22"/>
    </row>
    <row r="8" spans="1:18" hidden="1" outlineLevel="1" x14ac:dyDescent="0.3">
      <c r="A8" s="3" t="str">
        <f t="shared" si="0"/>
        <v>Omschrijving</v>
      </c>
      <c r="B8" s="10"/>
      <c r="D8" s="246"/>
      <c r="F8" s="245"/>
      <c r="G8" s="3" t="s">
        <v>5</v>
      </c>
      <c r="H8" s="10"/>
      <c r="K8" s="1" t="s">
        <v>137</v>
      </c>
      <c r="L8" s="1"/>
      <c r="M8" s="1"/>
      <c r="O8" s="1"/>
      <c r="Q8" s="22" t="s">
        <v>448</v>
      </c>
    </row>
    <row r="9" spans="1:18" ht="244.8" hidden="1" outlineLevel="1" x14ac:dyDescent="0.3">
      <c r="A9" s="8" t="str">
        <f t="shared" si="0"/>
        <v>Documentsoort</v>
      </c>
      <c r="B9" s="10"/>
      <c r="D9" s="246"/>
      <c r="F9" s="245"/>
      <c r="G9" s="8" t="s">
        <v>6</v>
      </c>
      <c r="H9" s="10"/>
      <c r="K9" s="1" t="s">
        <v>138</v>
      </c>
      <c r="L9" s="22" t="s">
        <v>372</v>
      </c>
      <c r="M9" s="22" t="s">
        <v>504</v>
      </c>
      <c r="O9" s="1" t="s">
        <v>338</v>
      </c>
      <c r="Q9" s="22"/>
    </row>
    <row r="10" spans="1:18" hidden="1" outlineLevel="1" x14ac:dyDescent="0.3">
      <c r="A10" s="3" t="str">
        <f t="shared" si="0"/>
        <v>MIMETyoe</v>
      </c>
      <c r="B10" s="10"/>
      <c r="D10" s="246"/>
      <c r="F10" s="245"/>
      <c r="G10" s="3" t="s">
        <v>450</v>
      </c>
      <c r="H10" s="10"/>
      <c r="K10" s="1" t="s">
        <v>137</v>
      </c>
      <c r="L10" s="1"/>
      <c r="M10" s="1"/>
      <c r="O10" s="1"/>
      <c r="Q10" s="22" t="s">
        <v>448</v>
      </c>
    </row>
    <row r="11" spans="1:18" hidden="1" outlineLevel="1" x14ac:dyDescent="0.3">
      <c r="A11" s="3" t="str">
        <f t="shared" si="0"/>
        <v>Versienummer</v>
      </c>
      <c r="B11" s="10"/>
      <c r="D11" s="246"/>
      <c r="F11" s="245"/>
      <c r="G11" s="3" t="s">
        <v>1</v>
      </c>
      <c r="H11" s="10"/>
      <c r="K11" s="1" t="s">
        <v>139</v>
      </c>
      <c r="L11" s="1"/>
      <c r="M11" s="1"/>
      <c r="O11" s="1"/>
      <c r="Q11" s="22" t="s">
        <v>448</v>
      </c>
    </row>
    <row r="12" spans="1:18" collapsed="1" x14ac:dyDescent="0.3">
      <c r="A12" s="3" t="str">
        <f>E12</f>
        <v>Aantalbeoordelingen</v>
      </c>
      <c r="B12" s="10"/>
      <c r="D12" s="246"/>
      <c r="E12" s="14" t="s">
        <v>451</v>
      </c>
      <c r="K12" s="1" t="s">
        <v>270</v>
      </c>
      <c r="L12" s="1"/>
      <c r="M12" s="1"/>
      <c r="O12" s="1" t="s">
        <v>338</v>
      </c>
      <c r="Q12" s="22"/>
    </row>
    <row r="13" spans="1:18" x14ac:dyDescent="0.3">
      <c r="A13" s="8" t="str">
        <f>E13</f>
        <v>Productiestaat [+]</v>
      </c>
      <c r="B13" s="10"/>
      <c r="D13" s="246"/>
      <c r="E13" s="18" t="s">
        <v>452</v>
      </c>
      <c r="K13" s="1" t="s">
        <v>461</v>
      </c>
      <c r="L13" s="1"/>
      <c r="M13" s="1"/>
      <c r="O13" s="1" t="s">
        <v>338</v>
      </c>
      <c r="Q13" s="22"/>
    </row>
    <row r="14" spans="1:18" hidden="1" outlineLevel="1" x14ac:dyDescent="0.3">
      <c r="A14" s="8" t="str">
        <f>G14</f>
        <v>Regels [+]</v>
      </c>
      <c r="B14" s="10"/>
      <c r="D14" s="246"/>
      <c r="F14" s="246" t="s">
        <v>453</v>
      </c>
      <c r="G14" s="18" t="s">
        <v>454</v>
      </c>
      <c r="K14" s="1" t="s">
        <v>462</v>
      </c>
      <c r="L14" s="1"/>
      <c r="M14" s="1"/>
      <c r="O14" s="1" t="s">
        <v>338</v>
      </c>
      <c r="Q14" s="22"/>
    </row>
    <row r="15" spans="1:18" hidden="1" outlineLevel="2" x14ac:dyDescent="0.3">
      <c r="A15" s="8" t="str">
        <f>I15</f>
        <v>Bestekcode</v>
      </c>
      <c r="B15" s="10"/>
      <c r="D15" s="246"/>
      <c r="F15" s="246"/>
      <c r="H15" s="246" t="s">
        <v>455</v>
      </c>
      <c r="I15" s="8" t="s">
        <v>456</v>
      </c>
      <c r="K15" s="1" t="s">
        <v>137</v>
      </c>
      <c r="L15" s="1"/>
      <c r="M15" s="1"/>
      <c r="O15" s="1" t="s">
        <v>338</v>
      </c>
      <c r="Q15" s="22"/>
    </row>
    <row r="16" spans="1:18" hidden="1" outlineLevel="2" x14ac:dyDescent="0.3">
      <c r="A16" s="3" t="str">
        <f t="shared" ref="A16:A19" si="1">I16</f>
        <v>Omschrijving</v>
      </c>
      <c r="B16" s="10"/>
      <c r="D16" s="246"/>
      <c r="F16" s="246"/>
      <c r="H16" s="246"/>
      <c r="I16" s="3" t="s">
        <v>5</v>
      </c>
      <c r="K16" s="1" t="s">
        <v>137</v>
      </c>
      <c r="L16" s="1"/>
      <c r="M16" s="1"/>
      <c r="O16" s="1" t="s">
        <v>340</v>
      </c>
      <c r="Q16" s="22"/>
    </row>
    <row r="17" spans="1:17" hidden="1" outlineLevel="2" x14ac:dyDescent="0.3">
      <c r="A17" s="8" t="str">
        <f t="shared" si="1"/>
        <v>Aantal</v>
      </c>
      <c r="B17" s="10"/>
      <c r="D17" s="246"/>
      <c r="F17" s="246"/>
      <c r="H17" s="246"/>
      <c r="I17" s="8" t="s">
        <v>86</v>
      </c>
      <c r="K17" s="1" t="s">
        <v>463</v>
      </c>
      <c r="L17" s="1"/>
      <c r="M17" s="1"/>
      <c r="O17" s="1" t="s">
        <v>338</v>
      </c>
      <c r="Q17" s="22"/>
    </row>
    <row r="18" spans="1:17" hidden="1" outlineLevel="2" x14ac:dyDescent="0.3">
      <c r="A18" s="3" t="str">
        <f t="shared" si="1"/>
        <v>Eenheidsprijs</v>
      </c>
      <c r="B18" s="10"/>
      <c r="D18" s="246"/>
      <c r="F18" s="246"/>
      <c r="H18" s="246"/>
      <c r="I18" s="3" t="s">
        <v>457</v>
      </c>
      <c r="K18" s="1" t="s">
        <v>464</v>
      </c>
      <c r="L18" s="1"/>
      <c r="M18" s="1"/>
      <c r="O18" s="1" t="s">
        <v>340</v>
      </c>
      <c r="Q18" s="22"/>
    </row>
    <row r="19" spans="1:17" hidden="1" outlineLevel="2" x14ac:dyDescent="0.3">
      <c r="A19" s="3" t="str">
        <f t="shared" si="1"/>
        <v>Opmerking</v>
      </c>
      <c r="B19" s="10"/>
      <c r="D19" s="246"/>
      <c r="F19" s="246"/>
      <c r="H19" s="246"/>
      <c r="I19" s="3" t="s">
        <v>458</v>
      </c>
      <c r="K19" s="1" t="s">
        <v>137</v>
      </c>
      <c r="L19" s="1"/>
      <c r="M19" s="1"/>
      <c r="O19" s="1" t="s">
        <v>340</v>
      </c>
      <c r="Q19" s="22"/>
    </row>
    <row r="20" spans="1:17" hidden="1" outlineLevel="1" collapsed="1" x14ac:dyDescent="0.3">
      <c r="A20" s="3" t="str">
        <f>G20</f>
        <v>Referentie</v>
      </c>
      <c r="B20" s="10"/>
      <c r="D20" s="246"/>
      <c r="F20" s="246"/>
      <c r="G20" s="14" t="s">
        <v>459</v>
      </c>
      <c r="K20" s="1" t="s">
        <v>137</v>
      </c>
      <c r="L20" s="1"/>
      <c r="M20" s="1"/>
      <c r="O20" s="1" t="s">
        <v>338</v>
      </c>
      <c r="Q20" s="22"/>
    </row>
    <row r="21" spans="1:17" hidden="1" outlineLevel="1" x14ac:dyDescent="0.3">
      <c r="A21" s="3" t="str">
        <f>G21</f>
        <v>Toelichting</v>
      </c>
      <c r="B21" s="10"/>
      <c r="D21" s="246"/>
      <c r="F21" s="246"/>
      <c r="G21" s="14" t="s">
        <v>15</v>
      </c>
      <c r="K21" s="1" t="s">
        <v>137</v>
      </c>
      <c r="L21" s="1"/>
      <c r="M21" s="1"/>
      <c r="O21" s="1" t="s">
        <v>340</v>
      </c>
      <c r="Q21" s="22"/>
    </row>
    <row r="22" spans="1:17" collapsed="1" x14ac:dyDescent="0.3"/>
  </sheetData>
  <mergeCells count="4">
    <mergeCell ref="D2:D21"/>
    <mergeCell ref="F5:F11"/>
    <mergeCell ref="F14:F21"/>
    <mergeCell ref="H15: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B1" sqref="B1:B1048576"/>
    </sheetView>
  </sheetViews>
  <sheetFormatPr defaultRowHeight="14.4" outlineLevelRow="1" outlineLevelCol="1" x14ac:dyDescent="0.3"/>
  <cols>
    <col min="1" max="1" width="20.77734375" style="2" bestFit="1" customWidth="1"/>
    <col min="2" max="2" width="3.33203125" style="2" hidden="1" customWidth="1"/>
    <col min="3" max="3" width="20.77734375" style="2" hidden="1" customWidth="1" outlineLevel="1"/>
    <col min="4" max="4" width="3.5546875" style="2" hidden="1" customWidth="1" outlineLevel="1"/>
    <col min="5" max="5" width="15.5546875" style="2" hidden="1" customWidth="1" outlineLevel="1"/>
    <col min="6" max="6" width="3.5546875" style="2" hidden="1" customWidth="1" outlineLevel="1"/>
    <col min="7" max="7" width="13.88671875" style="2" hidden="1" customWidth="1" outlineLevel="1"/>
    <col min="8" max="8" width="3.33203125" style="2" customWidth="1" collapsed="1"/>
    <col min="9" max="9" width="26.109375" style="2" hidden="1" customWidth="1" outlineLevel="1"/>
    <col min="10" max="11" width="30.5546875" style="2" hidden="1" customWidth="1" outlineLevel="1"/>
    <col min="12" max="12" width="3.33203125" style="2" customWidth="1" collapsed="1"/>
    <col min="13" max="13" width="13.109375" style="2" hidden="1" customWidth="1" outlineLevel="1"/>
    <col min="14" max="14" width="3.33203125" style="2" customWidth="1" collapsed="1"/>
    <col min="15" max="15" width="44.44140625" style="2" hidden="1" customWidth="1" outlineLevel="1"/>
    <col min="16" max="16" width="3.33203125" style="2" customWidth="1" collapsed="1"/>
    <col min="17" max="16384" width="8.88671875" style="2"/>
  </cols>
  <sheetData>
    <row r="1" spans="1:16" ht="90" customHeight="1" x14ac:dyDescent="0.3">
      <c r="A1" s="26" t="str">
        <f>C1</f>
        <v>AnnuleerGereedBericht</v>
      </c>
      <c r="C1" s="26" t="s">
        <v>470</v>
      </c>
      <c r="D1" s="27"/>
      <c r="E1" s="27"/>
      <c r="F1" s="27"/>
      <c r="G1" s="27"/>
      <c r="H1" s="30" t="s">
        <v>469</v>
      </c>
      <c r="I1" s="28" t="s">
        <v>472</v>
      </c>
      <c r="J1" s="28" t="s">
        <v>348</v>
      </c>
      <c r="K1" s="28" t="s">
        <v>349</v>
      </c>
      <c r="L1" s="30" t="s">
        <v>468</v>
      </c>
      <c r="M1" s="37" t="s">
        <v>465</v>
      </c>
      <c r="N1" s="30" t="s">
        <v>465</v>
      </c>
      <c r="O1" s="29" t="s">
        <v>342</v>
      </c>
      <c r="P1" s="30" t="s">
        <v>467</v>
      </c>
    </row>
    <row r="2" spans="1:16" ht="14.4" customHeight="1" x14ac:dyDescent="0.3">
      <c r="A2" s="8" t="str">
        <f>E2</f>
        <v>OpdrachtID</v>
      </c>
      <c r="D2" s="246" t="s">
        <v>449</v>
      </c>
      <c r="E2" s="18" t="s">
        <v>0</v>
      </c>
      <c r="I2" s="1" t="s">
        <v>135</v>
      </c>
      <c r="J2" s="1"/>
      <c r="K2" s="1"/>
      <c r="M2" s="1" t="s">
        <v>338</v>
      </c>
      <c r="N2" s="7"/>
      <c r="O2" s="22"/>
    </row>
    <row r="3" spans="1:16" x14ac:dyDescent="0.3">
      <c r="A3" s="8" t="str">
        <f t="shared" ref="A3:A12" si="0">E3</f>
        <v>Versienummer</v>
      </c>
      <c r="D3" s="246"/>
      <c r="E3" s="18" t="s">
        <v>1</v>
      </c>
      <c r="I3" s="1" t="s">
        <v>136</v>
      </c>
      <c r="J3" s="1"/>
      <c r="K3" s="1"/>
      <c r="M3" s="1" t="s">
        <v>338</v>
      </c>
      <c r="N3" s="7"/>
      <c r="O3" s="22"/>
    </row>
    <row r="4" spans="1:16" ht="28.8" x14ac:dyDescent="0.3">
      <c r="A4" s="3" t="str">
        <f t="shared" si="0"/>
        <v>Bijlagen [+]</v>
      </c>
      <c r="D4" s="246"/>
      <c r="E4" s="14" t="s">
        <v>166</v>
      </c>
      <c r="I4" s="1" t="s">
        <v>201</v>
      </c>
      <c r="J4" s="1"/>
      <c r="K4" s="1"/>
      <c r="M4" s="1" t="s">
        <v>340</v>
      </c>
      <c r="N4" s="7"/>
      <c r="O4" s="41" t="s">
        <v>466</v>
      </c>
    </row>
    <row r="5" spans="1:16" hidden="1" outlineLevel="1" x14ac:dyDescent="0.3">
      <c r="A5" s="8" t="str">
        <f>G5</f>
        <v>BijlageID</v>
      </c>
      <c r="D5" s="246"/>
      <c r="F5" s="245" t="s">
        <v>167</v>
      </c>
      <c r="G5" s="8" t="s">
        <v>2</v>
      </c>
      <c r="I5" s="1" t="s">
        <v>137</v>
      </c>
      <c r="J5" s="1"/>
      <c r="K5" s="1"/>
      <c r="M5" s="1" t="s">
        <v>338</v>
      </c>
      <c r="N5" s="7"/>
      <c r="O5" s="22"/>
    </row>
    <row r="6" spans="1:16" hidden="1" outlineLevel="1" x14ac:dyDescent="0.3">
      <c r="A6" s="8" t="str">
        <f t="shared" ref="A6:A11" si="1">G6</f>
        <v>Bestandsnaam</v>
      </c>
      <c r="D6" s="246"/>
      <c r="F6" s="245"/>
      <c r="G6" s="8" t="s">
        <v>3</v>
      </c>
      <c r="I6" s="1" t="s">
        <v>137</v>
      </c>
      <c r="J6" s="1"/>
      <c r="K6" s="1"/>
      <c r="M6" s="1" t="s">
        <v>338</v>
      </c>
      <c r="N6" s="7"/>
      <c r="O6" s="22"/>
    </row>
    <row r="7" spans="1:16" hidden="1" outlineLevel="1" x14ac:dyDescent="0.3">
      <c r="A7" s="8" t="str">
        <f t="shared" si="1"/>
        <v>Extensie</v>
      </c>
      <c r="D7" s="246"/>
      <c r="F7" s="245"/>
      <c r="G7" s="8" t="s">
        <v>4</v>
      </c>
      <c r="I7" s="1" t="s">
        <v>137</v>
      </c>
      <c r="J7" s="1"/>
      <c r="K7" s="1"/>
      <c r="M7" s="1" t="s">
        <v>338</v>
      </c>
      <c r="N7" s="7"/>
      <c r="O7" s="22"/>
    </row>
    <row r="8" spans="1:16" hidden="1" outlineLevel="1" x14ac:dyDescent="0.3">
      <c r="A8" s="3" t="str">
        <f t="shared" si="1"/>
        <v>Omschrijving</v>
      </c>
      <c r="D8" s="246"/>
      <c r="F8" s="245"/>
      <c r="G8" s="3" t="s">
        <v>5</v>
      </c>
      <c r="I8" s="1" t="s">
        <v>137</v>
      </c>
      <c r="J8" s="1"/>
      <c r="K8" s="1"/>
      <c r="M8" s="1"/>
      <c r="N8" s="7"/>
      <c r="O8" s="22" t="s">
        <v>448</v>
      </c>
    </row>
    <row r="9" spans="1:16" ht="244.8" hidden="1" outlineLevel="1" x14ac:dyDescent="0.3">
      <c r="A9" s="8" t="str">
        <f t="shared" si="1"/>
        <v>Documentsoort</v>
      </c>
      <c r="D9" s="246"/>
      <c r="F9" s="245"/>
      <c r="G9" s="8" t="s">
        <v>6</v>
      </c>
      <c r="I9" s="1" t="s">
        <v>138</v>
      </c>
      <c r="J9" s="22" t="s">
        <v>372</v>
      </c>
      <c r="K9" s="22" t="s">
        <v>504</v>
      </c>
      <c r="M9" s="1" t="s">
        <v>338</v>
      </c>
      <c r="N9" s="7"/>
      <c r="O9" s="22"/>
    </row>
    <row r="10" spans="1:16" hidden="1" outlineLevel="1" x14ac:dyDescent="0.3">
      <c r="A10" s="3" t="str">
        <f t="shared" si="1"/>
        <v>MIMETyoe</v>
      </c>
      <c r="D10" s="246"/>
      <c r="F10" s="245"/>
      <c r="G10" s="3" t="s">
        <v>450</v>
      </c>
      <c r="I10" s="1" t="s">
        <v>137</v>
      </c>
      <c r="J10" s="1"/>
      <c r="K10" s="1"/>
      <c r="M10" s="1"/>
      <c r="N10" s="7"/>
      <c r="O10" s="22" t="s">
        <v>448</v>
      </c>
    </row>
    <row r="11" spans="1:16" hidden="1" outlineLevel="1" x14ac:dyDescent="0.3">
      <c r="A11" s="3" t="str">
        <f t="shared" si="1"/>
        <v>Versienummer</v>
      </c>
      <c r="D11" s="246"/>
      <c r="F11" s="245"/>
      <c r="G11" s="3" t="s">
        <v>1</v>
      </c>
      <c r="I11" s="1" t="s">
        <v>139</v>
      </c>
      <c r="J11" s="1"/>
      <c r="K11" s="1"/>
      <c r="M11" s="1"/>
      <c r="N11" s="7"/>
      <c r="O11" s="22" t="s">
        <v>448</v>
      </c>
    </row>
    <row r="12" spans="1:16" collapsed="1" x14ac:dyDescent="0.3">
      <c r="A12" s="8" t="str">
        <f t="shared" si="0"/>
        <v>AnnuleringGereed</v>
      </c>
      <c r="D12" s="246"/>
      <c r="E12" s="8" t="s">
        <v>471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DCDF9-32E8-44EF-9A69-B74449FD136C}">
  <sheetPr>
    <tabColor rgb="FF92D050"/>
  </sheetPr>
  <dimension ref="A1:C12"/>
  <sheetViews>
    <sheetView workbookViewId="0">
      <selection activeCell="F15" sqref="F15"/>
    </sheetView>
  </sheetViews>
  <sheetFormatPr defaultRowHeight="14.4" x14ac:dyDescent="0.3"/>
  <cols>
    <col min="1" max="1" width="16.6640625" bestFit="1" customWidth="1"/>
    <col min="2" max="2" width="19.44140625" bestFit="1" customWidth="1"/>
    <col min="3" max="3" width="19.109375" customWidth="1"/>
  </cols>
  <sheetData>
    <row r="1" spans="1:3" x14ac:dyDescent="0.3">
      <c r="A1" s="153" t="s">
        <v>669</v>
      </c>
      <c r="B1" s="153" t="s">
        <v>671</v>
      </c>
      <c r="C1" s="153" t="s">
        <v>167</v>
      </c>
    </row>
    <row r="2" spans="1:3" x14ac:dyDescent="0.3">
      <c r="A2" s="1" t="s">
        <v>670</v>
      </c>
      <c r="B2" s="1" t="s">
        <v>672</v>
      </c>
      <c r="C2" s="1" t="s">
        <v>673</v>
      </c>
    </row>
    <row r="3" spans="1:3" x14ac:dyDescent="0.3">
      <c r="A3" s="1" t="s">
        <v>679</v>
      </c>
      <c r="B3" s="1" t="s">
        <v>678</v>
      </c>
      <c r="C3" s="1"/>
    </row>
    <row r="4" spans="1:3" x14ac:dyDescent="0.3">
      <c r="A4" s="1" t="s">
        <v>674</v>
      </c>
      <c r="B4" s="1" t="s">
        <v>672</v>
      </c>
      <c r="C4" s="1"/>
    </row>
    <row r="5" spans="1:3" x14ac:dyDescent="0.3">
      <c r="A5" s="1" t="s">
        <v>497</v>
      </c>
      <c r="B5" s="1" t="s">
        <v>678</v>
      </c>
      <c r="C5" s="1"/>
    </row>
    <row r="6" spans="1:3" x14ac:dyDescent="0.3">
      <c r="A6" s="1" t="s">
        <v>498</v>
      </c>
      <c r="B6" s="1" t="s">
        <v>678</v>
      </c>
      <c r="C6" s="1" t="s">
        <v>689</v>
      </c>
    </row>
    <row r="7" spans="1:3" x14ac:dyDescent="0.3">
      <c r="A7" s="1" t="s">
        <v>680</v>
      </c>
      <c r="B7" s="1" t="s">
        <v>672</v>
      </c>
      <c r="C7" s="1"/>
    </row>
    <row r="8" spans="1:3" x14ac:dyDescent="0.3">
      <c r="A8" s="1" t="s">
        <v>499</v>
      </c>
      <c r="B8" s="1" t="s">
        <v>678</v>
      </c>
      <c r="C8" s="1"/>
    </row>
    <row r="9" spans="1:3" x14ac:dyDescent="0.3">
      <c r="A9" s="1" t="s">
        <v>675</v>
      </c>
      <c r="B9" s="1" t="s">
        <v>672</v>
      </c>
      <c r="C9" s="1"/>
    </row>
    <row r="10" spans="1:3" ht="28.8" x14ac:dyDescent="0.3">
      <c r="A10" s="1" t="s">
        <v>500</v>
      </c>
      <c r="B10" s="1" t="s">
        <v>678</v>
      </c>
      <c r="C10" s="22" t="s">
        <v>690</v>
      </c>
    </row>
    <row r="11" spans="1:3" x14ac:dyDescent="0.3">
      <c r="A11" s="1" t="s">
        <v>676</v>
      </c>
      <c r="B11" s="1" t="s">
        <v>672</v>
      </c>
      <c r="C11" s="1"/>
    </row>
    <row r="12" spans="1:3" x14ac:dyDescent="0.3">
      <c r="A12" s="1" t="s">
        <v>677</v>
      </c>
      <c r="B12" s="1" t="s">
        <v>672</v>
      </c>
      <c r="C12"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60647-DA14-47B8-A02C-F4DEFAA80C12}">
  <sheetPr>
    <tabColor rgb="FF0070C0"/>
  </sheetPr>
  <dimension ref="B1:F104"/>
  <sheetViews>
    <sheetView showGridLines="0" zoomScale="70" zoomScaleNormal="70" workbookViewId="0">
      <pane xSplit="4" ySplit="8" topLeftCell="E42" activePane="bottomRight" state="frozen"/>
      <selection activeCell="F37" sqref="F37"/>
      <selection pane="topRight" activeCell="F37" sqref="F37"/>
      <selection pane="bottomLeft" activeCell="F37" sqref="F37"/>
      <selection pane="bottomRight" activeCell="A103" sqref="A103"/>
    </sheetView>
  </sheetViews>
  <sheetFormatPr defaultRowHeight="14.4" x14ac:dyDescent="0.3"/>
  <cols>
    <col min="1" max="1" width="4.6640625" customWidth="1"/>
    <col min="3" max="3" width="16.44140625" customWidth="1"/>
    <col min="4" max="4" width="31.77734375" customWidth="1"/>
    <col min="5" max="5" width="31" bestFit="1" customWidth="1"/>
  </cols>
  <sheetData>
    <row r="1" spans="2:5" ht="19.8" customHeight="1" thickBot="1" x14ac:dyDescent="0.35">
      <c r="C1" s="270" t="s">
        <v>592</v>
      </c>
      <c r="D1" s="271"/>
      <c r="E1" s="164" t="str">
        <f>Start!D2</f>
        <v>Hoogbouwaansluiting verplaatsen (exclusief meter)</v>
      </c>
    </row>
    <row r="2" spans="2:5" ht="19.95" customHeight="1" x14ac:dyDescent="0.3">
      <c r="B2" s="269" t="s">
        <v>534</v>
      </c>
      <c r="C2" s="272" t="s">
        <v>264</v>
      </c>
      <c r="D2" s="273"/>
      <c r="E2" s="59" t="str">
        <f>Start!D5</f>
        <v>Geen</v>
      </c>
    </row>
    <row r="3" spans="2:5" ht="19.95" customHeight="1" x14ac:dyDescent="0.3">
      <c r="B3" s="269"/>
      <c r="C3" s="272" t="s">
        <v>265</v>
      </c>
      <c r="D3" s="273"/>
      <c r="E3" s="58" t="str">
        <f>Start!D11</f>
        <v>Verplaatsen</v>
      </c>
    </row>
    <row r="4" spans="2:5" ht="19.95" customHeight="1" x14ac:dyDescent="0.3">
      <c r="B4" s="269"/>
      <c r="C4" s="272" t="s">
        <v>266</v>
      </c>
      <c r="D4" s="273"/>
      <c r="E4" s="58" t="str">
        <f>Start!D7</f>
        <v>Geen</v>
      </c>
    </row>
    <row r="5" spans="2:5" ht="19.95" customHeight="1" x14ac:dyDescent="0.3">
      <c r="B5" s="269"/>
      <c r="C5" s="272" t="s">
        <v>267</v>
      </c>
      <c r="D5" s="273"/>
      <c r="E5" s="58" t="str">
        <f>Start!D8</f>
        <v>Permanent</v>
      </c>
    </row>
    <row r="6" spans="2:5" ht="19.95" customHeight="1" x14ac:dyDescent="0.3">
      <c r="B6" s="269"/>
      <c r="C6" s="272" t="s">
        <v>268</v>
      </c>
      <c r="D6" s="273"/>
      <c r="E6" s="58" t="s">
        <v>509</v>
      </c>
    </row>
    <row r="7" spans="2:5" ht="19.95" customHeight="1" x14ac:dyDescent="0.3">
      <c r="B7" s="269"/>
      <c r="C7" s="272" t="s">
        <v>269</v>
      </c>
      <c r="D7" s="273"/>
      <c r="E7" s="58" t="str">
        <f>Start!D10</f>
        <v>Geen</v>
      </c>
    </row>
    <row r="8" spans="2:5" s="55" customFormat="1" ht="27" customHeight="1" x14ac:dyDescent="0.3">
      <c r="D8" s="57"/>
      <c r="E8" s="56" t="s">
        <v>533</v>
      </c>
    </row>
    <row r="9" spans="2:5" ht="14.4" customHeight="1" x14ac:dyDescent="0.3">
      <c r="B9" s="269" t="s">
        <v>532</v>
      </c>
      <c r="C9" s="166" t="s">
        <v>531</v>
      </c>
      <c r="D9" s="43" t="s">
        <v>110</v>
      </c>
      <c r="E9" s="44" t="str">
        <f>'Enexis - Stedin model - vert'!I5</f>
        <v>Nee</v>
      </c>
    </row>
    <row r="10" spans="2:5" ht="2.5499999999999998" customHeight="1" x14ac:dyDescent="0.3">
      <c r="B10" s="269"/>
      <c r="C10" s="190"/>
      <c r="D10" s="52"/>
      <c r="E10" s="51"/>
    </row>
    <row r="11" spans="2:5" x14ac:dyDescent="0.3">
      <c r="B11" s="269"/>
      <c r="C11" s="264" t="s">
        <v>530</v>
      </c>
      <c r="D11" s="43" t="s">
        <v>22</v>
      </c>
      <c r="E11" s="44" t="str">
        <f>'Enexis - Stedin model - vert'!K5</f>
        <v>Nee</v>
      </c>
    </row>
    <row r="12" spans="2:5" x14ac:dyDescent="0.3">
      <c r="B12" s="269"/>
      <c r="C12" s="264"/>
      <c r="D12" s="43" t="s">
        <v>23</v>
      </c>
      <c r="E12" s="44" t="str">
        <f>'Enexis - Stedin model - vert'!L5</f>
        <v>Optie</v>
      </c>
    </row>
    <row r="13" spans="2:5" x14ac:dyDescent="0.3">
      <c r="B13" s="269"/>
      <c r="C13" s="264"/>
      <c r="D13" s="109" t="s">
        <v>24</v>
      </c>
      <c r="E13" s="110" t="str">
        <f>'Enexis - Stedin model - vert'!M5</f>
        <v>Nee</v>
      </c>
    </row>
    <row r="14" spans="2:5" x14ac:dyDescent="0.3">
      <c r="B14" s="269"/>
      <c r="C14" s="264"/>
      <c r="D14" s="43" t="s">
        <v>25</v>
      </c>
      <c r="E14" s="44" t="str">
        <f>'Enexis - Stedin model - vert'!N5</f>
        <v>Ja</v>
      </c>
    </row>
    <row r="15" spans="2:5" x14ac:dyDescent="0.3">
      <c r="B15" s="269"/>
      <c r="C15" s="264"/>
      <c r="D15" s="109" t="s">
        <v>529</v>
      </c>
      <c r="E15" s="110" t="str">
        <f>'Enexis - Stedin model - vert'!O5</f>
        <v>Nee</v>
      </c>
    </row>
    <row r="16" spans="2:5" x14ac:dyDescent="0.3">
      <c r="B16" s="269"/>
      <c r="C16" s="264"/>
      <c r="D16" s="43" t="s">
        <v>27</v>
      </c>
      <c r="E16" s="44" t="str">
        <f>'Enexis - Stedin model - vert'!P5</f>
        <v>Ja</v>
      </c>
    </row>
    <row r="17" spans="2:5" x14ac:dyDescent="0.3">
      <c r="B17" s="269"/>
      <c r="C17" s="264"/>
      <c r="D17" s="43" t="s">
        <v>28</v>
      </c>
      <c r="E17" s="44" t="str">
        <f>'Enexis - Stedin model - vert'!Q5</f>
        <v>Ja</v>
      </c>
    </row>
    <row r="18" spans="2:5" x14ac:dyDescent="0.3">
      <c r="B18" s="269"/>
      <c r="C18" s="264"/>
      <c r="D18" s="43" t="s">
        <v>29</v>
      </c>
      <c r="E18" s="44" t="str">
        <f>'Enexis - Stedin model - vert'!R5</f>
        <v>Ja</v>
      </c>
    </row>
    <row r="19" spans="2:5" x14ac:dyDescent="0.3">
      <c r="B19" s="269"/>
      <c r="C19" s="264"/>
      <c r="D19" s="43" t="s">
        <v>30</v>
      </c>
      <c r="E19" s="44" t="str">
        <f>'Enexis - Stedin model - vert'!S5</f>
        <v>Ja</v>
      </c>
    </row>
    <row r="20" spans="2:5" x14ac:dyDescent="0.3">
      <c r="B20" s="269"/>
      <c r="C20" s="264"/>
      <c r="D20" s="109" t="s">
        <v>528</v>
      </c>
      <c r="E20" s="110" t="str">
        <f>'Enexis - Stedin model - vert'!T5</f>
        <v>Nee</v>
      </c>
    </row>
    <row r="21" spans="2:5" x14ac:dyDescent="0.3">
      <c r="B21" s="269"/>
      <c r="C21" s="264"/>
      <c r="D21" s="109" t="s">
        <v>33</v>
      </c>
      <c r="E21" s="110" t="str">
        <f>'Enexis - Stedin model - vert'!U5</f>
        <v>Nee</v>
      </c>
    </row>
    <row r="22" spans="2:5" x14ac:dyDescent="0.3">
      <c r="B22" s="269"/>
      <c r="C22" s="264"/>
      <c r="D22" s="43" t="s">
        <v>34</v>
      </c>
      <c r="E22" s="44" t="str">
        <f>'Enexis - Stedin model - vert'!V5</f>
        <v>Ja</v>
      </c>
    </row>
    <row r="23" spans="2:5" x14ac:dyDescent="0.3">
      <c r="B23" s="269"/>
      <c r="C23" s="264"/>
      <c r="D23" s="43" t="s">
        <v>527</v>
      </c>
      <c r="E23" s="44" t="str">
        <f>'Enexis - Stedin model - vert'!W5</f>
        <v>Nee</v>
      </c>
    </row>
    <row r="24" spans="2:5" x14ac:dyDescent="0.3">
      <c r="B24" s="269"/>
      <c r="C24" s="264"/>
      <c r="D24" s="43" t="s">
        <v>39</v>
      </c>
      <c r="E24" s="44" t="str">
        <f>'Enexis - Stedin model - vert'!X5</f>
        <v>Nee</v>
      </c>
    </row>
    <row r="25" spans="2:5" x14ac:dyDescent="0.3">
      <c r="B25" s="269"/>
      <c r="C25" s="264"/>
      <c r="D25" s="43" t="s">
        <v>44</v>
      </c>
      <c r="E25" s="44" t="str">
        <f>'Enexis - Stedin model - vert'!Y5</f>
        <v>Optie</v>
      </c>
    </row>
    <row r="26" spans="2:5" x14ac:dyDescent="0.3">
      <c r="B26" s="269"/>
      <c r="C26" s="264"/>
      <c r="D26" s="43" t="s">
        <v>50</v>
      </c>
      <c r="E26" s="44" t="str">
        <f>'Enexis - Stedin model - vert'!Z5</f>
        <v>Optie</v>
      </c>
    </row>
    <row r="27" spans="2:5" x14ac:dyDescent="0.3">
      <c r="B27" s="269"/>
      <c r="C27" s="264"/>
      <c r="D27" s="43" t="s">
        <v>55</v>
      </c>
      <c r="E27" s="44" t="str">
        <f>'Enexis - Stedin model - vert'!AA5</f>
        <v>Nee</v>
      </c>
    </row>
    <row r="28" spans="2:5" x14ac:dyDescent="0.3">
      <c r="B28" s="269"/>
      <c r="C28" s="264"/>
      <c r="D28" s="43" t="s">
        <v>57</v>
      </c>
      <c r="E28" s="44" t="str">
        <f>'Enexis - Stedin model - vert'!AB5</f>
        <v>Nee</v>
      </c>
    </row>
    <row r="29" spans="2:5" x14ac:dyDescent="0.3">
      <c r="B29" s="269"/>
      <c r="C29" s="264"/>
      <c r="D29" s="43" t="s">
        <v>62</v>
      </c>
      <c r="E29" s="44" t="str">
        <f>'Enexis - Stedin model - vert'!AC5</f>
        <v>Nee</v>
      </c>
    </row>
    <row r="30" spans="2:5" x14ac:dyDescent="0.3">
      <c r="B30" s="269"/>
      <c r="C30" s="264"/>
      <c r="D30" s="109" t="s">
        <v>63</v>
      </c>
      <c r="E30" s="110" t="str">
        <f>'Enexis - Stedin model - vert'!AD5</f>
        <v>Nee</v>
      </c>
    </row>
    <row r="31" spans="2:5" x14ac:dyDescent="0.3">
      <c r="B31" s="269"/>
      <c r="C31" s="264"/>
      <c r="D31" s="109" t="s">
        <v>64</v>
      </c>
      <c r="E31" s="110" t="str">
        <f>'Enexis - Stedin model - vert'!AE5</f>
        <v>Nee</v>
      </c>
    </row>
    <row r="32" spans="2:5" x14ac:dyDescent="0.3">
      <c r="B32" s="269"/>
      <c r="C32" s="264"/>
      <c r="D32" s="109" t="s">
        <v>65</v>
      </c>
      <c r="E32" s="110" t="str">
        <f>'Enexis - Stedin model - vert'!AF5</f>
        <v>Nee</v>
      </c>
    </row>
    <row r="33" spans="2:5" ht="2.5499999999999998" customHeight="1" x14ac:dyDescent="0.3">
      <c r="B33" s="269"/>
      <c r="C33" s="191"/>
      <c r="D33" s="52"/>
      <c r="E33" s="52"/>
    </row>
    <row r="34" spans="2:5" x14ac:dyDescent="0.3">
      <c r="B34" s="269"/>
      <c r="C34" s="264" t="s">
        <v>526</v>
      </c>
      <c r="D34" s="43" t="s">
        <v>67</v>
      </c>
      <c r="E34" s="44" t="str">
        <f>'Enexis - Stedin model - vert'!AH5</f>
        <v>Ja</v>
      </c>
    </row>
    <row r="35" spans="2:5" x14ac:dyDescent="0.3">
      <c r="B35" s="269"/>
      <c r="C35" s="264"/>
      <c r="D35" s="43" t="s">
        <v>23</v>
      </c>
      <c r="E35" s="44" t="str">
        <f>'Enexis - Stedin model - vert'!AI5</f>
        <v>Ja</v>
      </c>
    </row>
    <row r="36" spans="2:5" x14ac:dyDescent="0.3">
      <c r="B36" s="269"/>
      <c r="C36" s="264"/>
      <c r="D36" s="50" t="s">
        <v>68</v>
      </c>
      <c r="E36" s="44" t="str">
        <f>'Enexis - Stedin model - vert'!AJ5</f>
        <v>Ja</v>
      </c>
    </row>
    <row r="37" spans="2:5" x14ac:dyDescent="0.3">
      <c r="B37" s="269"/>
      <c r="C37" s="264"/>
      <c r="D37" s="50" t="s">
        <v>69</v>
      </c>
      <c r="E37" s="44" t="str">
        <f>'Enexis - Stedin model - vert'!AK5</f>
        <v>Ja</v>
      </c>
    </row>
    <row r="38" spans="2:5" x14ac:dyDescent="0.3">
      <c r="B38" s="269"/>
      <c r="C38" s="264"/>
      <c r="D38" s="50" t="s">
        <v>70</v>
      </c>
      <c r="E38" s="44" t="str">
        <f>'Enexis - Stedin model - vert'!AL5</f>
        <v>Ja</v>
      </c>
    </row>
    <row r="39" spans="2:5" x14ac:dyDescent="0.3">
      <c r="B39" s="269"/>
      <c r="C39" s="264"/>
      <c r="D39" s="50" t="s">
        <v>71</v>
      </c>
      <c r="E39" s="44" t="str">
        <f>'Enexis - Stedin model - vert'!AM5</f>
        <v>Ja</v>
      </c>
    </row>
    <row r="40" spans="2:5" x14ac:dyDescent="0.3">
      <c r="B40" s="269"/>
      <c r="C40" s="264"/>
      <c r="D40" s="50" t="s">
        <v>72</v>
      </c>
      <c r="E40" s="44" t="str">
        <f>'Enexis - Stedin model - vert'!AN5</f>
        <v>Ja</v>
      </c>
    </row>
    <row r="41" spans="2:5" x14ac:dyDescent="0.3">
      <c r="B41" s="269"/>
      <c r="C41" s="264"/>
      <c r="D41" s="50" t="s">
        <v>73</v>
      </c>
      <c r="E41" s="44" t="str">
        <f>'Enexis - Stedin model - vert'!AO5</f>
        <v>Ja</v>
      </c>
    </row>
    <row r="42" spans="2:5" x14ac:dyDescent="0.3">
      <c r="B42" s="269"/>
      <c r="C42" s="264"/>
      <c r="D42" s="43" t="s">
        <v>74</v>
      </c>
      <c r="E42" s="44" t="str">
        <f>'Enexis - Stedin model - vert'!AP5</f>
        <v>Ja</v>
      </c>
    </row>
    <row r="43" spans="2:5" x14ac:dyDescent="0.3">
      <c r="B43" s="269"/>
      <c r="C43" s="264"/>
      <c r="D43" s="43" t="s">
        <v>75</v>
      </c>
      <c r="E43" s="44" t="str">
        <f>'Enexis - Stedin model - vert'!AQ5</f>
        <v>Optie</v>
      </c>
    </row>
    <row r="44" spans="2:5" x14ac:dyDescent="0.3">
      <c r="B44" s="269"/>
      <c r="C44" s="264"/>
      <c r="D44" s="43" t="s">
        <v>76</v>
      </c>
      <c r="E44" s="44" t="str">
        <f>'Enexis - Stedin model - vert'!AR5</f>
        <v>Optie</v>
      </c>
    </row>
    <row r="45" spans="2:5" x14ac:dyDescent="0.3">
      <c r="B45" s="269"/>
      <c r="C45" s="264"/>
      <c r="D45" s="43" t="s">
        <v>77</v>
      </c>
      <c r="E45" s="44" t="str">
        <f>'Enexis - Stedin model - vert'!AS5</f>
        <v>Optie</v>
      </c>
    </row>
    <row r="46" spans="2:5" x14ac:dyDescent="0.3">
      <c r="B46" s="269"/>
      <c r="C46" s="264"/>
      <c r="D46" s="43" t="s">
        <v>78</v>
      </c>
      <c r="E46" s="44" t="str">
        <f>'Enexis - Stedin model - vert'!AT5</f>
        <v>Ja</v>
      </c>
    </row>
    <row r="47" spans="2:5" x14ac:dyDescent="0.3">
      <c r="B47" s="269"/>
      <c r="C47" s="264"/>
      <c r="D47" s="43" t="s">
        <v>79</v>
      </c>
      <c r="E47" s="44" t="str">
        <f>'Enexis - Stedin model - vert'!AU5</f>
        <v>Optie</v>
      </c>
    </row>
    <row r="48" spans="2:5" x14ac:dyDescent="0.3">
      <c r="B48" s="269"/>
      <c r="C48" s="264"/>
      <c r="D48" s="43" t="s">
        <v>82</v>
      </c>
      <c r="E48" s="44" t="str">
        <f>'Enexis - Stedin model - vert'!AV5</f>
        <v>Nee</v>
      </c>
    </row>
    <row r="49" spans="2:6" x14ac:dyDescent="0.3">
      <c r="B49" s="269"/>
      <c r="C49" s="264"/>
      <c r="D49" s="43" t="s">
        <v>91</v>
      </c>
      <c r="E49" s="44" t="str">
        <f>'Enexis - Stedin model - vert'!AW5</f>
        <v>Optie</v>
      </c>
    </row>
    <row r="50" spans="2:6" x14ac:dyDescent="0.3">
      <c r="B50" s="269"/>
      <c r="C50" s="264"/>
      <c r="D50" s="109" t="s">
        <v>525</v>
      </c>
      <c r="E50" s="110" t="str">
        <f>'Enexis - Stedin model - vert'!AX5</f>
        <v>Nvt</v>
      </c>
    </row>
    <row r="51" spans="2:6" x14ac:dyDescent="0.3">
      <c r="B51" s="269"/>
      <c r="C51" s="264"/>
      <c r="D51" s="109" t="s">
        <v>624</v>
      </c>
      <c r="E51" s="110" t="str">
        <f>'Enexis - Stedin model - vert'!AY5</f>
        <v>Nee</v>
      </c>
      <c r="F51" s="49"/>
    </row>
    <row r="52" spans="2:6" x14ac:dyDescent="0.3">
      <c r="B52" s="269"/>
      <c r="C52" s="264"/>
      <c r="D52" s="43" t="s">
        <v>522</v>
      </c>
      <c r="E52" s="44" t="str">
        <f>'Enexis - Stedin model - vert'!AZ5</f>
        <v>Optie</v>
      </c>
    </row>
    <row r="53" spans="2:6" ht="3" customHeight="1" x14ac:dyDescent="0.3">
      <c r="B53" s="269"/>
      <c r="C53" s="187"/>
      <c r="D53" s="188"/>
      <c r="E53" s="189"/>
    </row>
    <row r="54" spans="2:6" x14ac:dyDescent="0.3">
      <c r="B54" s="269"/>
      <c r="C54" s="264" t="s">
        <v>867</v>
      </c>
      <c r="D54" s="68" t="str">
        <f>'Enexis - Stedin model - vert'!BR4</f>
        <v>IsParticulier</v>
      </c>
      <c r="E54" s="44" t="str">
        <f>'Enexis - Stedin model - vert'!BR5</f>
        <v>Nvt</v>
      </c>
    </row>
    <row r="55" spans="2:6" x14ac:dyDescent="0.3">
      <c r="B55" s="269"/>
      <c r="C55" s="264"/>
      <c r="D55" s="68" t="str">
        <f>'Enexis - Stedin model - vert'!BS4</f>
        <v>Aansluitwijze</v>
      </c>
      <c r="E55" s="44" t="str">
        <f>'Enexis - Stedin model - vert'!BS5</f>
        <v>Nvt</v>
      </c>
    </row>
    <row r="56" spans="2:6" x14ac:dyDescent="0.3">
      <c r="B56" s="269"/>
      <c r="C56" s="264"/>
      <c r="D56" s="68" t="str">
        <f>'Enexis - Stedin model - vert'!BT4</f>
        <v>Aansluitleiding [+]</v>
      </c>
      <c r="E56" s="44" t="str">
        <f>'Enexis - Stedin model - vert'!BT5</f>
        <v>Nvt</v>
      </c>
    </row>
    <row r="57" spans="2:6" x14ac:dyDescent="0.3">
      <c r="B57" s="269"/>
      <c r="C57" s="264"/>
      <c r="D57" s="68" t="str">
        <f>'Enexis - Stedin model - vert'!BU4</f>
        <v>Aanboring [+]</v>
      </c>
      <c r="E57" s="44" t="str">
        <f>'Enexis - Stedin model - vert'!BU5</f>
        <v>Nvt</v>
      </c>
    </row>
    <row r="58" spans="2:6" x14ac:dyDescent="0.3">
      <c r="B58" s="269"/>
      <c r="C58" s="264"/>
      <c r="D58" s="68" t="str">
        <f>'Enexis - Stedin model - vert'!BV4</f>
        <v>UitgevoerdeActiviteitMeter</v>
      </c>
      <c r="E58" s="44" t="str">
        <f>'Enexis - Stedin model - vert'!BV5</f>
        <v>Nvt</v>
      </c>
    </row>
    <row r="59" spans="2:6" x14ac:dyDescent="0.3">
      <c r="B59" s="269"/>
      <c r="C59" s="264"/>
      <c r="D59" s="68" t="str">
        <f>'Enexis - Stedin model - vert'!BW4</f>
        <v>NieuweMeter [+]</v>
      </c>
      <c r="E59" s="44" t="str">
        <f>'Enexis - Stedin model - vert'!BW5</f>
        <v>Nvt</v>
      </c>
    </row>
    <row r="60" spans="2:6" x14ac:dyDescent="0.3">
      <c r="B60" s="269"/>
      <c r="C60" s="264"/>
      <c r="D60" s="68" t="str">
        <f>'Enexis - Stedin model - vert'!BX4</f>
        <v>VerwijderdeMeter [+]</v>
      </c>
      <c r="E60" s="44" t="str">
        <f>'Enexis - Stedin model - vert'!BX5</f>
        <v>Nvt</v>
      </c>
    </row>
    <row r="61" spans="2:6" x14ac:dyDescent="0.3">
      <c r="B61" s="269"/>
      <c r="C61" s="264"/>
      <c r="D61" s="68" t="str">
        <f>'Enexis - Stedin model - vert'!BY4</f>
        <v>Hoofdinfra [+]</v>
      </c>
      <c r="E61" s="44" t="str">
        <f>'Enexis - Stedin model - vert'!BY5</f>
        <v>Nvt</v>
      </c>
    </row>
    <row r="62" spans="2:6" x14ac:dyDescent="0.3">
      <c r="B62" s="269"/>
      <c r="C62" s="264"/>
      <c r="D62" s="68" t="str">
        <f>'Enexis - Stedin model - vert'!BZ4</f>
        <v>Component [+]</v>
      </c>
      <c r="E62" s="44" t="str">
        <f>'Enexis - Stedin model - vert'!BZ5</f>
        <v>Nvt</v>
      </c>
    </row>
    <row r="63" spans="2:6" x14ac:dyDescent="0.3">
      <c r="B63" s="269"/>
      <c r="C63" s="264"/>
      <c r="D63" s="68" t="str">
        <f>'Enexis - Stedin model - vert'!CA4</f>
        <v>TypeGeveldoorvoer</v>
      </c>
      <c r="E63" s="44" t="str">
        <f>'Enexis - Stedin model - vert'!CA5</f>
        <v>Nvt</v>
      </c>
    </row>
    <row r="64" spans="2:6" x14ac:dyDescent="0.3">
      <c r="B64" s="269"/>
      <c r="C64" s="264"/>
      <c r="D64" s="68" t="str">
        <f>'Enexis - Stedin model - vert'!CB4</f>
        <v>Installatienummer</v>
      </c>
      <c r="E64" s="44" t="str">
        <f>'Enexis - Stedin model - vert'!CB5</f>
        <v>Nvt</v>
      </c>
    </row>
    <row r="65" spans="2:5" x14ac:dyDescent="0.3">
      <c r="B65" s="269"/>
      <c r="C65" s="264"/>
      <c r="D65" s="68" t="str">
        <f>'Enexis - Stedin model - vert'!CC4</f>
        <v>InstallatienummerPrimair</v>
      </c>
      <c r="E65" s="44" t="str">
        <f>'Enexis - Stedin model - vert'!CC5</f>
        <v>Nvt</v>
      </c>
    </row>
    <row r="66" spans="2:5" x14ac:dyDescent="0.3">
      <c r="B66" s="269"/>
      <c r="C66" s="264"/>
      <c r="D66" s="68" t="str">
        <f>'Enexis - Stedin model - vert'!CD4</f>
        <v>Uitvoeringswijze</v>
      </c>
      <c r="E66" s="44" t="str">
        <f>'Enexis - Stedin model - vert'!CD5</f>
        <v>Nvt</v>
      </c>
    </row>
    <row r="67" spans="2:5" ht="2.4" customHeight="1" x14ac:dyDescent="0.3">
      <c r="B67" s="269"/>
      <c r="C67" s="187"/>
      <c r="D67" s="188"/>
      <c r="E67" s="189"/>
    </row>
    <row r="68" spans="2:5" x14ac:dyDescent="0.3">
      <c r="B68" s="269"/>
      <c r="C68" s="266" t="s">
        <v>875</v>
      </c>
      <c r="D68" s="68" t="str">
        <f>'Enexis - Stedin model - vert'!CF4</f>
        <v>Hoofdinfra [+]</v>
      </c>
      <c r="E68" s="44" t="str">
        <f>'Enexis - Stedin model - vert'!CF5</f>
        <v>Nvt</v>
      </c>
    </row>
    <row r="69" spans="2:5" x14ac:dyDescent="0.3">
      <c r="B69" s="269"/>
      <c r="C69" s="267"/>
      <c r="D69" s="68" t="str">
        <f>'Enexis - Stedin model - vert'!CG4</f>
        <v>Aansluitkabel [+]</v>
      </c>
      <c r="E69" s="44" t="str">
        <f>'Enexis - Stedin model - vert'!CG5</f>
        <v>Nvt</v>
      </c>
    </row>
    <row r="70" spans="2:5" x14ac:dyDescent="0.3">
      <c r="B70" s="269"/>
      <c r="C70" s="268"/>
      <c r="D70" s="68" t="str">
        <f>'Enexis - Stedin model - vert'!CH4</f>
        <v>Mof [+]</v>
      </c>
      <c r="E70" s="44" t="str">
        <f>'Enexis - Stedin model - vert'!CH5</f>
        <v>Nvt</v>
      </c>
    </row>
    <row r="71" spans="2:5" ht="2.4" customHeight="1" x14ac:dyDescent="0.3">
      <c r="B71" s="269"/>
      <c r="C71" s="187"/>
      <c r="D71" s="188"/>
      <c r="E71" s="189"/>
    </row>
    <row r="72" spans="2:5" x14ac:dyDescent="0.3">
      <c r="B72" s="269"/>
      <c r="C72" s="264" t="s">
        <v>878</v>
      </c>
      <c r="D72" s="68" t="str">
        <f>'Enexis - Stedin model - vert'!CJ4</f>
        <v>Hoofdinfra [+]</v>
      </c>
      <c r="E72" s="44" t="str">
        <f>'Enexis - Stedin model - vert'!CJ5</f>
        <v>Nvt</v>
      </c>
    </row>
    <row r="73" spans="2:5" x14ac:dyDescent="0.3">
      <c r="B73" s="269"/>
      <c r="C73" s="264"/>
      <c r="D73" s="68" t="str">
        <f>'Enexis - Stedin model - vert'!CK4</f>
        <v>Aansluitkabel [+]</v>
      </c>
      <c r="E73" s="44" t="str">
        <f>'Enexis - Stedin model - vert'!CK5</f>
        <v>Nvt</v>
      </c>
    </row>
    <row r="74" spans="2:5" x14ac:dyDescent="0.3">
      <c r="B74" s="269"/>
      <c r="C74" s="264"/>
      <c r="D74" s="68" t="str">
        <f>'Enexis - Stedin model - vert'!CL4</f>
        <v>Koppeling [+]</v>
      </c>
      <c r="E74" s="44" t="str">
        <f>'Enexis - Stedin model - vert'!CL5</f>
        <v>Nvt</v>
      </c>
    </row>
    <row r="75" spans="2:5" ht="2.4" customHeight="1" x14ac:dyDescent="0.3">
      <c r="B75" s="269"/>
      <c r="C75" s="187"/>
      <c r="D75" s="188"/>
      <c r="E75" s="189"/>
    </row>
    <row r="76" spans="2:5" x14ac:dyDescent="0.3">
      <c r="B76" s="269"/>
      <c r="C76" s="264" t="s">
        <v>879</v>
      </c>
      <c r="D76" s="68" t="str">
        <f>'Enexis - Stedin model - vert'!CN4</f>
        <v>Aansluitkabel [+]</v>
      </c>
      <c r="E76" s="44" t="str">
        <f>'Enexis - Stedin model - vert'!CN5</f>
        <v>Nvt</v>
      </c>
    </row>
    <row r="77" spans="2:5" x14ac:dyDescent="0.3">
      <c r="B77" s="269"/>
      <c r="C77" s="264"/>
      <c r="D77" s="68" t="str">
        <f>'Enexis - Stedin model - vert'!CO4</f>
        <v>Koppeling [+]</v>
      </c>
      <c r="E77" s="44" t="str">
        <f>'Enexis - Stedin model - vert'!CO5</f>
        <v>Nvt</v>
      </c>
    </row>
    <row r="78" spans="2:5" ht="2.4" customHeight="1" x14ac:dyDescent="0.3">
      <c r="B78" s="186"/>
      <c r="C78" s="187"/>
      <c r="D78" s="188"/>
      <c r="E78" s="189"/>
    </row>
    <row r="79" spans="2:5" ht="15" thickBot="1" x14ac:dyDescent="0.35">
      <c r="B79" s="48"/>
      <c r="C79" s="48"/>
      <c r="D79" s="47"/>
      <c r="E79" s="46"/>
    </row>
    <row r="80" spans="2:5" ht="14.4" customHeight="1" x14ac:dyDescent="0.3">
      <c r="B80" s="260" t="s">
        <v>521</v>
      </c>
      <c r="C80" s="265" t="s">
        <v>531</v>
      </c>
      <c r="D80" s="43" t="s">
        <v>520</v>
      </c>
      <c r="E80" s="45" t="str">
        <f>'Enexis - Stedin model - vert'!BB5</f>
        <v>Ja</v>
      </c>
    </row>
    <row r="81" spans="2:5" x14ac:dyDescent="0.3">
      <c r="B81" s="261"/>
      <c r="C81" s="265"/>
      <c r="D81" s="43" t="s">
        <v>519</v>
      </c>
      <c r="E81" s="44" t="str">
        <f>'Enexis - Stedin model - vert'!BC5</f>
        <v>Ja</v>
      </c>
    </row>
    <row r="82" spans="2:5" x14ac:dyDescent="0.3">
      <c r="B82" s="261"/>
      <c r="C82" s="265"/>
      <c r="D82" s="43" t="s">
        <v>518</v>
      </c>
      <c r="E82" s="44" t="str">
        <f>'Enexis - Stedin model - vert'!BG5</f>
        <v>Ja</v>
      </c>
    </row>
    <row r="83" spans="2:5" x14ac:dyDescent="0.3">
      <c r="B83" s="261"/>
      <c r="C83" s="265"/>
      <c r="D83" s="43" t="s">
        <v>517</v>
      </c>
      <c r="E83" s="44" t="str">
        <f>'Enexis - Stedin model - vert'!BD5</f>
        <v>Ja</v>
      </c>
    </row>
    <row r="84" spans="2:5" x14ac:dyDescent="0.3">
      <c r="B84" s="261"/>
      <c r="C84" s="265"/>
      <c r="D84" s="43" t="s">
        <v>516</v>
      </c>
      <c r="E84" s="44" t="str">
        <f>'Enexis - Stedin model - vert'!BE5</f>
        <v>Ja</v>
      </c>
    </row>
    <row r="85" spans="2:5" x14ac:dyDescent="0.3">
      <c r="B85" s="261"/>
      <c r="C85" s="265"/>
      <c r="D85" s="43" t="s">
        <v>515</v>
      </c>
      <c r="E85" s="44" t="str">
        <f>'Enexis - Stedin model - vert'!BH5</f>
        <v>Ja</v>
      </c>
    </row>
    <row r="86" spans="2:5" x14ac:dyDescent="0.3">
      <c r="B86" s="261"/>
      <c r="C86" s="265"/>
      <c r="D86" s="43" t="s">
        <v>618</v>
      </c>
      <c r="E86" s="44" t="str">
        <f>'Enexis - Stedin model - vert'!BJ5</f>
        <v>Ja</v>
      </c>
    </row>
    <row r="87" spans="2:5" x14ac:dyDescent="0.3">
      <c r="B87" s="261"/>
      <c r="C87" s="265"/>
      <c r="D87" s="43" t="s">
        <v>619</v>
      </c>
      <c r="E87" s="44" t="str">
        <f>'Enexis - Stedin model - vert'!BK5</f>
        <v>Ja</v>
      </c>
    </row>
    <row r="88" spans="2:5" x14ac:dyDescent="0.3">
      <c r="B88" s="261"/>
      <c r="C88" s="265"/>
      <c r="D88" s="43" t="s">
        <v>620</v>
      </c>
      <c r="E88" s="44" t="str">
        <f>'Enexis - Stedin model - vert'!BL5</f>
        <v>Nee</v>
      </c>
    </row>
    <row r="89" spans="2:5" x14ac:dyDescent="0.3">
      <c r="B89" s="261"/>
      <c r="C89" s="265"/>
      <c r="D89" s="43" t="s">
        <v>621</v>
      </c>
      <c r="E89" s="44" t="str">
        <f>'Enexis - Stedin model - vert'!BM5</f>
        <v>Nee</v>
      </c>
    </row>
    <row r="90" spans="2:5" x14ac:dyDescent="0.3">
      <c r="B90" s="261"/>
      <c r="C90" s="265"/>
      <c r="D90" s="43" t="s">
        <v>622</v>
      </c>
      <c r="E90" s="44" t="str">
        <f>'Enexis - Stedin model - vert'!BN5</f>
        <v>Ja</v>
      </c>
    </row>
    <row r="91" spans="2:5" x14ac:dyDescent="0.3">
      <c r="B91" s="261"/>
      <c r="C91" s="265"/>
      <c r="D91" s="43" t="s">
        <v>623</v>
      </c>
      <c r="E91" s="44" t="str">
        <f>'Enexis - Stedin model - vert'!BO5</f>
        <v>Ja</v>
      </c>
    </row>
    <row r="92" spans="2:5" ht="15" thickBot="1" x14ac:dyDescent="0.35">
      <c r="B92" s="261"/>
      <c r="C92" s="265"/>
      <c r="D92" s="43" t="s">
        <v>401</v>
      </c>
      <c r="E92" s="42" t="str">
        <f>'Enexis - Stedin model - vert'!BP5</f>
        <v>Optie</v>
      </c>
    </row>
    <row r="93" spans="2:5" ht="1.8" customHeight="1" x14ac:dyDescent="0.3">
      <c r="B93" s="261"/>
      <c r="C93" s="194"/>
      <c r="D93" s="194"/>
      <c r="E93" s="194"/>
    </row>
    <row r="94" spans="2:5" x14ac:dyDescent="0.3">
      <c r="B94" s="261"/>
      <c r="C94" s="263" t="s">
        <v>878</v>
      </c>
      <c r="D94" s="43" t="str">
        <f>'Enexis - Stedin model - vert'!CQ4</f>
        <v>AOPGeplaatst</v>
      </c>
      <c r="E94" s="44" t="str">
        <f>'Enexis - Stedin model - vert'!CQ5</f>
        <v>Nvt</v>
      </c>
    </row>
    <row r="95" spans="2:5" x14ac:dyDescent="0.3">
      <c r="B95" s="261"/>
      <c r="C95" s="263"/>
      <c r="D95" s="43" t="str">
        <f>'Enexis - Stedin model - vert'!CR4</f>
        <v>RedenAOPNietGeaard</v>
      </c>
      <c r="E95" s="44" t="str">
        <f>'Enexis - Stedin model - vert'!CR5</f>
        <v>Nvt</v>
      </c>
    </row>
    <row r="96" spans="2:5" x14ac:dyDescent="0.3">
      <c r="B96" s="261"/>
      <c r="C96" s="263"/>
      <c r="D96" s="43" t="str">
        <f>'Enexis - Stedin model - vert'!CS4</f>
        <v>IsDoorgetrokken</v>
      </c>
      <c r="E96" s="44" t="str">
        <f>'Enexis - Stedin model - vert'!CS5</f>
        <v>Nvt</v>
      </c>
    </row>
    <row r="97" spans="2:5" x14ac:dyDescent="0.3">
      <c r="B97" s="261"/>
      <c r="C97" s="263"/>
      <c r="D97" s="43" t="str">
        <f>'Enexis - Stedin model - vert'!CT4</f>
        <v>RedenNietDoortrekken</v>
      </c>
      <c r="E97" s="44" t="str">
        <f>'Enexis - Stedin model - vert'!CT5</f>
        <v>Nvt</v>
      </c>
    </row>
    <row r="98" spans="2:5" x14ac:dyDescent="0.3">
      <c r="B98" s="261"/>
      <c r="C98" s="263"/>
      <c r="D98" s="43" t="str">
        <f>'Enexis - Stedin model - vert'!CU4</f>
        <v>IsKabelInEVIngevoerd</v>
      </c>
      <c r="E98" s="44" t="str">
        <f>'Enexis - Stedin model - vert'!CU5</f>
        <v>Nvt</v>
      </c>
    </row>
    <row r="99" spans="2:5" ht="1.8" customHeight="1" x14ac:dyDescent="0.3">
      <c r="B99" s="261"/>
      <c r="C99" s="195"/>
      <c r="D99" s="171"/>
      <c r="E99" s="171"/>
    </row>
    <row r="100" spans="2:5" x14ac:dyDescent="0.3">
      <c r="B100" s="261"/>
      <c r="C100" s="263" t="s">
        <v>867</v>
      </c>
      <c r="D100" s="43" t="str">
        <f>'Enexis - Stedin model - vert'!CW4</f>
        <v>WijzeOplevering</v>
      </c>
      <c r="E100" s="44" t="str">
        <f>'Enexis - Stedin model - vert'!CW5</f>
        <v>Nvt</v>
      </c>
    </row>
    <row r="101" spans="2:5" x14ac:dyDescent="0.3">
      <c r="B101" s="261"/>
      <c r="C101" s="263"/>
      <c r="D101" s="43" t="str">
        <f>'Enexis - Stedin model - vert'!CX4</f>
        <v>RedenTraditioneleMeter</v>
      </c>
      <c r="E101" s="44" t="str">
        <f>'Enexis - Stedin model - vert'!CX5</f>
        <v>Nvt</v>
      </c>
    </row>
    <row r="102" spans="2:5" x14ac:dyDescent="0.3">
      <c r="B102" s="261"/>
      <c r="C102" s="263"/>
      <c r="D102" s="43" t="str">
        <f>'Enexis - Stedin model - vert'!CY4</f>
        <v>VerwijderdeMeter [+]</v>
      </c>
      <c r="E102" s="44" t="str">
        <f>'Enexis - Stedin model - vert'!CY5</f>
        <v>Nvt</v>
      </c>
    </row>
    <row r="103" spans="2:5" x14ac:dyDescent="0.3">
      <c r="B103" s="262"/>
      <c r="C103" s="263"/>
      <c r="D103" s="43" t="str">
        <f>'Enexis - Stedin model - vert'!CZ4</f>
        <v>NieuweMeter [+]</v>
      </c>
      <c r="E103" s="44" t="str">
        <f>'Enexis - Stedin model - vert'!CZ5</f>
        <v>Nvt</v>
      </c>
    </row>
    <row r="104" spans="2:5" ht="2.4" customHeight="1" x14ac:dyDescent="0.3">
      <c r="C104" s="171"/>
      <c r="D104" s="171"/>
      <c r="E104" s="171"/>
    </row>
  </sheetData>
  <mergeCells count="19">
    <mergeCell ref="C1:D1"/>
    <mergeCell ref="B2:B7"/>
    <mergeCell ref="C2:D2"/>
    <mergeCell ref="C3:D3"/>
    <mergeCell ref="C4:D4"/>
    <mergeCell ref="C5:D5"/>
    <mergeCell ref="C6:D6"/>
    <mergeCell ref="C7:D7"/>
    <mergeCell ref="B80:B103"/>
    <mergeCell ref="C94:C98"/>
    <mergeCell ref="C100:C103"/>
    <mergeCell ref="C11:C32"/>
    <mergeCell ref="C34:C52"/>
    <mergeCell ref="C80:C92"/>
    <mergeCell ref="C54:C66"/>
    <mergeCell ref="C68:C70"/>
    <mergeCell ref="C72:C74"/>
    <mergeCell ref="C76:C77"/>
    <mergeCell ref="B9:B7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198F-C7A8-444B-B0FC-78BC74834B4E}">
  <sheetPr>
    <tabColor rgb="FF0070C0"/>
  </sheetPr>
  <dimension ref="B1:CZ63"/>
  <sheetViews>
    <sheetView showGridLines="0" zoomScale="70" zoomScaleNormal="70" workbookViewId="0">
      <pane xSplit="8" ySplit="4" topLeftCell="I5" activePane="bottomRight" state="frozen"/>
      <selection activeCell="J39" sqref="J39"/>
      <selection pane="topRight" activeCell="J39" sqref="J39"/>
      <selection pane="bottomLeft" activeCell="J39" sqref="J39"/>
      <selection pane="bottomRight" activeCell="A6" sqref="A6"/>
    </sheetView>
  </sheetViews>
  <sheetFormatPr defaultRowHeight="14.4" x14ac:dyDescent="0.3"/>
  <cols>
    <col min="1" max="1" width="4.33203125" customWidth="1"/>
    <col min="2" max="2" width="21.109375" bestFit="1" customWidth="1"/>
    <col min="3" max="3" width="23.5546875" customWidth="1"/>
    <col min="4" max="4" width="20.5546875" bestFit="1" customWidth="1"/>
    <col min="5" max="5" width="19.77734375" bestFit="1" customWidth="1"/>
    <col min="6" max="6" width="17.44140625" bestFit="1" customWidth="1"/>
    <col min="7" max="7" width="22" bestFit="1" customWidth="1"/>
    <col min="9" max="9" width="13.33203125" style="48" bestFit="1" customWidth="1"/>
    <col min="10" max="10" width="1" customWidth="1"/>
    <col min="11" max="18" width="15.77734375" style="48" customWidth="1"/>
    <col min="19" max="19" width="20.21875" style="48" bestFit="1" customWidth="1"/>
    <col min="20" max="20" width="25" style="48" bestFit="1" customWidth="1"/>
    <col min="21" max="21" width="18.88671875" style="48" bestFit="1" customWidth="1"/>
    <col min="22" max="22" width="21.6640625" style="48" customWidth="1"/>
    <col min="23" max="23" width="24.5546875" style="48" bestFit="1" customWidth="1"/>
    <col min="24" max="32" width="15.77734375" style="48" customWidth="1"/>
    <col min="33" max="33" width="1" customWidth="1"/>
    <col min="34" max="34" width="17.109375" style="48" bestFit="1" customWidth="1"/>
    <col min="35" max="39" width="15.77734375" style="48" customWidth="1"/>
    <col min="40" max="40" width="18" style="48" bestFit="1" customWidth="1"/>
    <col min="41" max="41" width="15.77734375" style="48" customWidth="1"/>
    <col min="42" max="42" width="15.33203125" style="48" bestFit="1" customWidth="1"/>
    <col min="43" max="43" width="24.109375" style="48" bestFit="1" customWidth="1"/>
    <col min="44" max="44" width="20" style="48" bestFit="1" customWidth="1"/>
    <col min="45" max="45" width="17.77734375" style="48" bestFit="1" customWidth="1"/>
    <col min="46" max="52" width="15.77734375" style="48" customWidth="1"/>
    <col min="53" max="53" width="4.33203125" style="48" customWidth="1"/>
    <col min="54" max="54" width="16.88671875" style="48" bestFit="1" customWidth="1"/>
    <col min="55" max="55" width="15.77734375" style="48" customWidth="1"/>
    <col min="56" max="56" width="21.6640625" style="48" bestFit="1" customWidth="1"/>
    <col min="57" max="57" width="17.44140625" style="48" bestFit="1" customWidth="1"/>
    <col min="58" max="58" width="0.77734375" style="48" customWidth="1"/>
    <col min="59" max="59" width="15.77734375" style="48" customWidth="1"/>
    <col min="60" max="60" width="16.88671875" style="48" bestFit="1" customWidth="1"/>
    <col min="61" max="61" width="0.6640625" style="48" customWidth="1"/>
    <col min="62" max="63" width="17.109375" style="48" customWidth="1"/>
    <col min="64" max="65" width="15.77734375" style="48" customWidth="1"/>
    <col min="66" max="67" width="16.21875" style="48" customWidth="1"/>
    <col min="68" max="68" width="17" style="48" customWidth="1"/>
    <col min="70" max="82" width="15.77734375" style="48" customWidth="1"/>
    <col min="83" max="83" width="5.88671875" customWidth="1"/>
    <col min="84" max="86" width="15.77734375" style="48" customWidth="1"/>
    <col min="87" max="87" width="5.88671875" customWidth="1"/>
    <col min="88" max="90" width="15.77734375" style="48" customWidth="1"/>
    <col min="91" max="91" width="5.88671875" customWidth="1"/>
    <col min="92" max="93" width="15.77734375" style="48" customWidth="1"/>
    <col min="94" max="94" width="5.88671875" customWidth="1"/>
    <col min="95" max="99" width="15.77734375" style="48" customWidth="1"/>
    <col min="100" max="100" width="5.88671875" customWidth="1"/>
    <col min="101" max="104" width="15.77734375" style="48" customWidth="1"/>
  </cols>
  <sheetData>
    <row r="1" spans="2:104" ht="15" thickBot="1" x14ac:dyDescent="0.35"/>
    <row r="2" spans="2:104" x14ac:dyDescent="0.3">
      <c r="B2" s="281" t="s">
        <v>534</v>
      </c>
      <c r="C2" s="282"/>
      <c r="D2" s="282"/>
      <c r="E2" s="282"/>
      <c r="F2" s="282"/>
      <c r="G2" s="283"/>
      <c r="H2" s="55"/>
      <c r="I2" s="281" t="s">
        <v>532</v>
      </c>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3"/>
      <c r="BB2" s="284" t="s">
        <v>521</v>
      </c>
      <c r="BC2" s="285"/>
      <c r="BD2" s="285"/>
      <c r="BE2" s="285"/>
      <c r="BF2" s="285"/>
      <c r="BG2" s="285"/>
      <c r="BH2" s="285"/>
      <c r="BI2" s="285"/>
      <c r="BJ2" s="285"/>
      <c r="BK2" s="285"/>
      <c r="BL2" s="285"/>
      <c r="BM2" s="285"/>
      <c r="BN2" s="285"/>
      <c r="BO2" s="285"/>
      <c r="BP2" s="286"/>
      <c r="BR2" s="274" t="s">
        <v>872</v>
      </c>
      <c r="BS2" s="274"/>
      <c r="BT2" s="274"/>
      <c r="BU2" s="274"/>
      <c r="BV2" s="274"/>
      <c r="BW2" s="274"/>
      <c r="BX2" s="274"/>
      <c r="BY2" s="274"/>
      <c r="BZ2" s="274"/>
      <c r="CA2" s="274"/>
      <c r="CB2" s="274"/>
      <c r="CC2" s="274"/>
      <c r="CD2" s="274"/>
      <c r="CF2" s="274" t="s">
        <v>874</v>
      </c>
      <c r="CG2" s="274"/>
      <c r="CH2" s="274"/>
      <c r="CJ2" s="274" t="s">
        <v>876</v>
      </c>
      <c r="CK2" s="274"/>
      <c r="CL2" s="274"/>
      <c r="CN2" s="274" t="s">
        <v>877</v>
      </c>
      <c r="CO2" s="274"/>
      <c r="CQ2" s="274" t="s">
        <v>885</v>
      </c>
      <c r="CR2" s="274"/>
      <c r="CS2" s="274"/>
      <c r="CT2" s="274"/>
      <c r="CU2" s="274"/>
      <c r="CW2" s="238" t="s">
        <v>886</v>
      </c>
      <c r="CX2" s="238"/>
      <c r="CY2" s="238"/>
      <c r="CZ2" s="238"/>
    </row>
    <row r="3" spans="2:104" x14ac:dyDescent="0.3">
      <c r="B3" s="287" t="s">
        <v>264</v>
      </c>
      <c r="C3" s="263" t="s">
        <v>265</v>
      </c>
      <c r="D3" s="263" t="s">
        <v>266</v>
      </c>
      <c r="E3" s="263" t="s">
        <v>267</v>
      </c>
      <c r="F3" s="263" t="s">
        <v>268</v>
      </c>
      <c r="G3" s="275" t="s">
        <v>269</v>
      </c>
      <c r="H3" s="55"/>
      <c r="I3" s="116" t="s">
        <v>531</v>
      </c>
      <c r="J3" s="54"/>
      <c r="K3" s="263" t="s">
        <v>530</v>
      </c>
      <c r="L3" s="263"/>
      <c r="M3" s="263"/>
      <c r="N3" s="263"/>
      <c r="O3" s="263"/>
      <c r="P3" s="263"/>
      <c r="Q3" s="263"/>
      <c r="R3" s="263"/>
      <c r="S3" s="263"/>
      <c r="T3" s="263"/>
      <c r="U3" s="263"/>
      <c r="V3" s="263"/>
      <c r="W3" s="263"/>
      <c r="X3" s="263"/>
      <c r="Y3" s="263"/>
      <c r="Z3" s="263"/>
      <c r="AA3" s="263"/>
      <c r="AB3" s="263"/>
      <c r="AC3" s="263"/>
      <c r="AD3" s="263"/>
      <c r="AE3" s="263"/>
      <c r="AF3" s="263"/>
      <c r="AG3" s="53"/>
      <c r="AH3" s="263" t="s">
        <v>526</v>
      </c>
      <c r="AI3" s="263"/>
      <c r="AJ3" s="263"/>
      <c r="AK3" s="263"/>
      <c r="AL3" s="263"/>
      <c r="AM3" s="263"/>
      <c r="AN3" s="263"/>
      <c r="AO3" s="263"/>
      <c r="AP3" s="263"/>
      <c r="AQ3" s="263"/>
      <c r="AR3" s="263"/>
      <c r="AS3" s="263"/>
      <c r="AT3" s="263"/>
      <c r="AU3" s="263"/>
      <c r="AV3" s="263"/>
      <c r="AW3" s="263"/>
      <c r="AX3" s="263"/>
      <c r="AY3" s="263"/>
      <c r="AZ3" s="275"/>
      <c r="BB3" s="276" t="s">
        <v>526</v>
      </c>
      <c r="BC3" s="277"/>
      <c r="BD3" s="277"/>
      <c r="BE3" s="278"/>
      <c r="BF3" s="60"/>
      <c r="BG3" s="279" t="s">
        <v>530</v>
      </c>
      <c r="BH3" s="278"/>
      <c r="BI3" s="60"/>
      <c r="BJ3" s="279" t="s">
        <v>531</v>
      </c>
      <c r="BK3" s="277"/>
      <c r="BL3" s="277"/>
      <c r="BM3" s="277"/>
      <c r="BN3" s="277"/>
      <c r="BO3" s="277"/>
      <c r="BP3" s="280"/>
      <c r="BR3" s="274"/>
      <c r="BS3" s="274"/>
      <c r="BT3" s="274"/>
      <c r="BU3" s="274"/>
      <c r="BV3" s="274"/>
      <c r="BW3" s="274"/>
      <c r="BX3" s="274"/>
      <c r="BY3" s="274"/>
      <c r="BZ3" s="274"/>
      <c r="CA3" s="274"/>
      <c r="CB3" s="274"/>
      <c r="CC3" s="274"/>
      <c r="CD3" s="274"/>
      <c r="CF3" s="274"/>
      <c r="CG3" s="274"/>
      <c r="CH3" s="274"/>
      <c r="CJ3" s="274"/>
      <c r="CK3" s="274"/>
      <c r="CL3" s="274"/>
      <c r="CN3" s="274"/>
      <c r="CO3" s="274"/>
      <c r="CQ3" s="274"/>
      <c r="CR3" s="274"/>
      <c r="CS3" s="274"/>
      <c r="CT3" s="274"/>
      <c r="CU3" s="274"/>
      <c r="CW3" s="238"/>
      <c r="CX3" s="238"/>
      <c r="CY3" s="238"/>
      <c r="CZ3" s="238"/>
    </row>
    <row r="4" spans="2:104" x14ac:dyDescent="0.3">
      <c r="B4" s="287"/>
      <c r="C4" s="263"/>
      <c r="D4" s="263"/>
      <c r="E4" s="263"/>
      <c r="F4" s="263"/>
      <c r="G4" s="275"/>
      <c r="H4" s="57"/>
      <c r="I4" s="122" t="s">
        <v>110</v>
      </c>
      <c r="J4" s="61"/>
      <c r="K4" s="62" t="s">
        <v>22</v>
      </c>
      <c r="L4" s="62" t="s">
        <v>23</v>
      </c>
      <c r="M4" s="99" t="s">
        <v>24</v>
      </c>
      <c r="N4" s="62" t="s">
        <v>25</v>
      </c>
      <c r="O4" s="99" t="s">
        <v>529</v>
      </c>
      <c r="P4" s="62" t="s">
        <v>27</v>
      </c>
      <c r="Q4" s="62" t="s">
        <v>28</v>
      </c>
      <c r="R4" s="62" t="s">
        <v>29</v>
      </c>
      <c r="S4" s="62" t="s">
        <v>30</v>
      </c>
      <c r="T4" s="99" t="s">
        <v>528</v>
      </c>
      <c r="U4" s="99" t="s">
        <v>33</v>
      </c>
      <c r="V4" s="62" t="s">
        <v>34</v>
      </c>
      <c r="W4" s="62" t="s">
        <v>527</v>
      </c>
      <c r="X4" s="62" t="s">
        <v>39</v>
      </c>
      <c r="Y4" s="62" t="s">
        <v>44</v>
      </c>
      <c r="Z4" s="62" t="s">
        <v>50</v>
      </c>
      <c r="AA4" s="62" t="s">
        <v>55</v>
      </c>
      <c r="AB4" s="62" t="s">
        <v>57</v>
      </c>
      <c r="AC4" s="62" t="s">
        <v>62</v>
      </c>
      <c r="AD4" s="99" t="s">
        <v>63</v>
      </c>
      <c r="AE4" s="99" t="s">
        <v>64</v>
      </c>
      <c r="AF4" s="99"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9" t="s">
        <v>525</v>
      </c>
      <c r="AY4" s="99" t="s">
        <v>524</v>
      </c>
      <c r="AZ4" s="64" t="s">
        <v>522</v>
      </c>
      <c r="BB4" s="65" t="s">
        <v>78</v>
      </c>
      <c r="BC4" s="66" t="s">
        <v>535</v>
      </c>
      <c r="BD4" s="62" t="s">
        <v>402</v>
      </c>
      <c r="BE4" s="62" t="s">
        <v>536</v>
      </c>
      <c r="BF4" s="67"/>
      <c r="BG4" s="62" t="s">
        <v>27</v>
      </c>
      <c r="BH4" s="62" t="s">
        <v>396</v>
      </c>
      <c r="BI4" s="67"/>
      <c r="BJ4" s="68" t="s">
        <v>612</v>
      </c>
      <c r="BK4" s="68" t="s">
        <v>613</v>
      </c>
      <c r="BL4" s="62" t="s">
        <v>614</v>
      </c>
      <c r="BM4" s="68" t="s">
        <v>615</v>
      </c>
      <c r="BN4" s="68" t="s">
        <v>616</v>
      </c>
      <c r="BO4" s="68" t="s">
        <v>617</v>
      </c>
      <c r="BP4" s="64" t="s">
        <v>401</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5" customFormat="1" ht="15" thickBot="1" x14ac:dyDescent="0.35">
      <c r="B5" s="181" t="str">
        <f>IF(Start!D5="","Geen",Start!D5)</f>
        <v>Geen</v>
      </c>
      <c r="C5" s="182" t="str">
        <f>IF(Start!D6="","Geen",Start!D6)</f>
        <v>Verplaatsen</v>
      </c>
      <c r="D5" s="182" t="str">
        <f>IF(Start!D7="","Geen",Start!D7)</f>
        <v>Geen</v>
      </c>
      <c r="E5" s="182" t="str">
        <f>IF(Start!D8="","Permanent",Start!D8)</f>
        <v>Permanent</v>
      </c>
      <c r="F5" s="182" t="str">
        <f>IF(Start!D9="","In bedrijf",Start!D9)</f>
        <v>In bedrijf</v>
      </c>
      <c r="G5" s="183" t="str">
        <f>IF(Start!D10="","Geen",Start!D10)</f>
        <v>Geen</v>
      </c>
      <c r="H5" s="184"/>
      <c r="I5" s="123" t="str">
        <f>AGA!X275</f>
        <v>Nee</v>
      </c>
      <c r="J5" s="90"/>
      <c r="K5" s="91" t="str">
        <f>AGA!X28</f>
        <v>Nee</v>
      </c>
      <c r="L5" s="91" t="str">
        <f>AGA!X29</f>
        <v>Optie</v>
      </c>
      <c r="M5" s="91" t="str">
        <f>AGA!X30</f>
        <v>Nee</v>
      </c>
      <c r="N5" s="91" t="str">
        <f>AGA!X31</f>
        <v>Ja</v>
      </c>
      <c r="O5" s="91" t="str">
        <f>AGA!X32</f>
        <v>Nee</v>
      </c>
      <c r="P5" s="91" t="str">
        <f>AGA!X33</f>
        <v>Ja</v>
      </c>
      <c r="Q5" s="91" t="str">
        <f>AGA!X34</f>
        <v>Ja</v>
      </c>
      <c r="R5" s="91" t="str">
        <f>AGA!X35</f>
        <v>Ja</v>
      </c>
      <c r="S5" s="91" t="str">
        <f>AGA!X36</f>
        <v>Ja</v>
      </c>
      <c r="T5" s="91" t="str">
        <f>AGA!X37</f>
        <v>Nee</v>
      </c>
      <c r="U5" s="91" t="str">
        <f>AGA!X39</f>
        <v>Nee</v>
      </c>
      <c r="V5" s="91" t="str">
        <f>AGA!X40</f>
        <v>Ja</v>
      </c>
      <c r="W5" s="91" t="str">
        <f>AGA!X41</f>
        <v>Nee</v>
      </c>
      <c r="X5" s="91" t="str">
        <f>AGA!X45</f>
        <v>Nee</v>
      </c>
      <c r="Y5" s="91" t="str">
        <f>AGA!X50</f>
        <v>Optie</v>
      </c>
      <c r="Z5" s="91" t="str">
        <f>AGA!X59</f>
        <v>Optie</v>
      </c>
      <c r="AA5" s="91" t="str">
        <f>AGA!X66</f>
        <v>Nee</v>
      </c>
      <c r="AB5" s="91" t="str">
        <f>AGA!X73</f>
        <v>Nee</v>
      </c>
      <c r="AC5" s="91" t="str">
        <f>AGA!X83</f>
        <v>Nee</v>
      </c>
      <c r="AD5" s="91" t="str">
        <f>AGA!X85</f>
        <v>Nee</v>
      </c>
      <c r="AE5" s="91" t="str">
        <f>AGA!X86</f>
        <v>Nee</v>
      </c>
      <c r="AF5" s="91" t="str">
        <f>AGA!X87</f>
        <v>Nee</v>
      </c>
      <c r="AG5" s="90"/>
      <c r="AH5" s="91" t="str">
        <f>AGA!X92</f>
        <v>Ja</v>
      </c>
      <c r="AI5" s="91" t="str">
        <f>AGA!X93</f>
        <v>Ja</v>
      </c>
      <c r="AJ5" s="92" t="str">
        <f>AGA!X94</f>
        <v>Ja</v>
      </c>
      <c r="AK5" s="92" t="str">
        <f>AGA!X95</f>
        <v>Ja</v>
      </c>
      <c r="AL5" s="92" t="str">
        <f>AGA!X96</f>
        <v>Ja</v>
      </c>
      <c r="AM5" s="92" t="str">
        <f>AGA!X97</f>
        <v>Ja</v>
      </c>
      <c r="AN5" s="92" t="str">
        <f>AGA!X98</f>
        <v>Ja</v>
      </c>
      <c r="AO5" s="92" t="str">
        <f>AGA!X99</f>
        <v>Ja</v>
      </c>
      <c r="AP5" s="91" t="str">
        <f>AGA!X100</f>
        <v>Ja</v>
      </c>
      <c r="AQ5" s="91" t="str">
        <f>AGA!X101</f>
        <v>Optie</v>
      </c>
      <c r="AR5" s="91" t="str">
        <f>AGA!X102</f>
        <v>Optie</v>
      </c>
      <c r="AS5" s="91" t="str">
        <f>AGA!X103</f>
        <v>Optie</v>
      </c>
      <c r="AT5" s="91" t="str">
        <f>AGA!X104</f>
        <v>Ja</v>
      </c>
      <c r="AU5" s="91" t="str">
        <f>AGA!X105</f>
        <v>Optie</v>
      </c>
      <c r="AV5" s="91" t="str">
        <f>AGA!X108</f>
        <v>Nee</v>
      </c>
      <c r="AW5" s="91" t="str">
        <f>AGA!X119</f>
        <v>Optie</v>
      </c>
      <c r="AX5" s="91" t="str">
        <f>AGA!X142</f>
        <v>Nvt</v>
      </c>
      <c r="AY5" s="91" t="str">
        <f>AGA!X143</f>
        <v>Nee</v>
      </c>
      <c r="AZ5" s="93" t="str">
        <f>AGA!X133</f>
        <v>Optie</v>
      </c>
      <c r="BA5" s="94"/>
      <c r="BB5" s="95" t="str">
        <f>TG!V65</f>
        <v>Ja</v>
      </c>
      <c r="BC5" s="96" t="str">
        <f>TG!V66</f>
        <v>Ja</v>
      </c>
      <c r="BD5" s="91" t="str">
        <f>TG!V69</f>
        <v>Ja</v>
      </c>
      <c r="BE5" s="91" t="str">
        <f>TG!V70</f>
        <v>Ja</v>
      </c>
      <c r="BF5" s="97"/>
      <c r="BG5" s="91" t="str">
        <f>TG!V38</f>
        <v>Ja</v>
      </c>
      <c r="BH5" s="91" t="str">
        <f>TG!V39</f>
        <v>Ja</v>
      </c>
      <c r="BI5" s="97"/>
      <c r="BJ5" s="98" t="str">
        <f>TG!V24</f>
        <v>Ja</v>
      </c>
      <c r="BK5" s="98" t="str">
        <f>TG!V51</f>
        <v>Ja</v>
      </c>
      <c r="BL5" s="91" t="str">
        <f>TG!V31</f>
        <v>Nee</v>
      </c>
      <c r="BM5" s="91" t="str">
        <f>TG!V58</f>
        <v>Nee</v>
      </c>
      <c r="BN5" s="91" t="str">
        <f>TG!V22</f>
        <v>Ja</v>
      </c>
      <c r="BO5" s="111" t="str">
        <f>TG!V49</f>
        <v>Ja</v>
      </c>
      <c r="BP5" s="93" t="str">
        <f>TG!V68</f>
        <v>Optie</v>
      </c>
      <c r="BR5" s="91" t="str">
        <f>AGA!X147</f>
        <v>Nvt</v>
      </c>
      <c r="BS5" s="91" t="str">
        <f>AGA!X148</f>
        <v>Nvt</v>
      </c>
      <c r="BT5" s="91" t="str">
        <f>AGA!X149</f>
        <v>Nvt</v>
      </c>
      <c r="BU5" s="91" t="str">
        <f>AGA!X159</f>
        <v>Nvt</v>
      </c>
      <c r="BV5" s="91" t="str">
        <f>AGA!X167</f>
        <v>Nvt</v>
      </c>
      <c r="BW5" s="91" t="str">
        <f>AGA!X168</f>
        <v>Nvt</v>
      </c>
      <c r="BX5" s="91" t="str">
        <f>AGA!X179</f>
        <v>Nvt</v>
      </c>
      <c r="BY5" s="91" t="str">
        <f>AGA!X183</f>
        <v>Nvt</v>
      </c>
      <c r="BZ5" s="91" t="str">
        <f>AGA!X186</f>
        <v>Nvt</v>
      </c>
      <c r="CA5" s="91" t="str">
        <f>AGA!X193</f>
        <v>Nvt</v>
      </c>
      <c r="CB5" s="91" t="str">
        <f>AGA!X194</f>
        <v>Nvt</v>
      </c>
      <c r="CC5" s="91" t="str">
        <f>AGA!X195</f>
        <v>Nvt</v>
      </c>
      <c r="CD5" s="91" t="str">
        <f>AGA!X196</f>
        <v>Nvt</v>
      </c>
      <c r="CF5" s="91" t="str">
        <f>AGA!X199</f>
        <v>Nvt</v>
      </c>
      <c r="CG5" s="91" t="str">
        <f>AGA!X201</f>
        <v>Nvt</v>
      </c>
      <c r="CH5" s="91" t="str">
        <f>AGA!X210</f>
        <v>Nvt</v>
      </c>
      <c r="CJ5" s="91" t="str">
        <f>AGA!X219</f>
        <v>Nvt</v>
      </c>
      <c r="CK5" s="91" t="str">
        <f>AGA!X221</f>
        <v>Nvt</v>
      </c>
      <c r="CL5" s="91" t="str">
        <f>AGA!X229</f>
        <v>Nvt</v>
      </c>
      <c r="CN5" s="91" t="str">
        <f>AGA!X238</f>
        <v>Nvt</v>
      </c>
      <c r="CO5" s="91" t="str">
        <f>AGA!X245</f>
        <v>Nvt</v>
      </c>
      <c r="CQ5" s="91" t="str">
        <f>TG!V72</f>
        <v>Nvt</v>
      </c>
      <c r="CR5" s="91" t="str">
        <f>TG!V73</f>
        <v>Nvt</v>
      </c>
      <c r="CS5" s="91" t="str">
        <f>TG!V74</f>
        <v>Nvt</v>
      </c>
      <c r="CT5" s="91" t="str">
        <f>TG!V75</f>
        <v>Nvt</v>
      </c>
      <c r="CU5" s="91" t="str">
        <f>TG!V76</f>
        <v>Nvt</v>
      </c>
      <c r="CW5" s="91" t="str">
        <f>TG!V85</f>
        <v>Nvt</v>
      </c>
      <c r="CX5" s="91" t="str">
        <f>TG!V86</f>
        <v>Nvt</v>
      </c>
      <c r="CY5" s="91" t="str">
        <f>TG!V87</f>
        <v>Nvt</v>
      </c>
      <c r="CZ5" s="91" t="str">
        <f>TG!V94</f>
        <v>Nvt</v>
      </c>
    </row>
    <row r="6" spans="2:104" x14ac:dyDescent="0.3">
      <c r="B6" s="105"/>
      <c r="C6" s="106"/>
      <c r="D6" s="106"/>
      <c r="E6" s="106"/>
      <c r="F6" s="106"/>
      <c r="G6" s="107"/>
      <c r="H6" s="72" t="s">
        <v>537</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2"/>
      <c r="BP6" s="75"/>
      <c r="BR6" s="167"/>
      <c r="BS6" s="167"/>
      <c r="BT6" s="167"/>
      <c r="BU6" s="167"/>
      <c r="BV6" s="167"/>
      <c r="BW6" s="167"/>
      <c r="BX6" s="167"/>
      <c r="BY6" s="167"/>
      <c r="BZ6" s="167"/>
      <c r="CA6" s="167"/>
      <c r="CB6" s="167"/>
      <c r="CC6" s="167"/>
      <c r="CD6" s="167"/>
      <c r="CF6" s="167"/>
      <c r="CG6" s="167"/>
      <c r="CH6" s="167"/>
      <c r="CJ6" s="167"/>
      <c r="CK6" s="167"/>
      <c r="CL6" s="167"/>
      <c r="CN6" s="167"/>
      <c r="CO6" s="167"/>
      <c r="CQ6" s="167"/>
      <c r="CR6" s="167"/>
      <c r="CS6" s="167"/>
      <c r="CT6" s="167"/>
      <c r="CU6" s="167"/>
      <c r="CW6" s="167"/>
      <c r="CX6" s="167"/>
      <c r="CY6" s="167"/>
      <c r="CZ6" s="167"/>
    </row>
    <row r="7" spans="2:104" x14ac:dyDescent="0.3">
      <c r="B7" s="103"/>
      <c r="C7" s="104"/>
      <c r="D7" s="104"/>
      <c r="E7" s="104"/>
      <c r="F7" s="104"/>
      <c r="G7" s="108"/>
      <c r="H7" s="72" t="s">
        <v>537</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2"/>
      <c r="BP7" s="75"/>
      <c r="BR7" s="167"/>
      <c r="BS7" s="167"/>
      <c r="BT7" s="167"/>
      <c r="BU7" s="167"/>
      <c r="BV7" s="167"/>
      <c r="BW7" s="167"/>
      <c r="BX7" s="167"/>
      <c r="BY7" s="167"/>
      <c r="BZ7" s="167"/>
      <c r="CA7" s="167"/>
      <c r="CB7" s="167"/>
      <c r="CC7" s="167"/>
      <c r="CD7" s="167"/>
      <c r="CF7" s="167"/>
      <c r="CG7" s="167"/>
      <c r="CH7" s="167"/>
      <c r="CJ7" s="167"/>
      <c r="CK7" s="167"/>
      <c r="CL7" s="167"/>
      <c r="CN7" s="167"/>
      <c r="CO7" s="167"/>
      <c r="CQ7" s="167"/>
      <c r="CR7" s="167"/>
      <c r="CS7" s="167"/>
      <c r="CT7" s="167"/>
      <c r="CU7" s="167"/>
      <c r="CW7" s="167"/>
      <c r="CX7" s="167"/>
      <c r="CY7" s="167"/>
      <c r="CZ7" s="167"/>
    </row>
    <row r="8" spans="2:104" x14ac:dyDescent="0.3">
      <c r="B8" s="103"/>
      <c r="C8" s="104"/>
      <c r="D8" s="104"/>
      <c r="E8" s="104"/>
      <c r="F8" s="104"/>
      <c r="G8" s="108"/>
      <c r="H8" s="72" t="s">
        <v>537</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2"/>
      <c r="BP8" s="75"/>
      <c r="BR8" s="167"/>
      <c r="BS8" s="167"/>
      <c r="BT8" s="167"/>
      <c r="BU8" s="167"/>
      <c r="BV8" s="167"/>
      <c r="BW8" s="167"/>
      <c r="BX8" s="167"/>
      <c r="BY8" s="167"/>
      <c r="BZ8" s="167"/>
      <c r="CA8" s="167"/>
      <c r="CB8" s="167"/>
      <c r="CC8" s="167"/>
      <c r="CD8" s="167"/>
      <c r="CF8" s="167"/>
      <c r="CG8" s="167"/>
      <c r="CH8" s="167"/>
      <c r="CJ8" s="167"/>
      <c r="CK8" s="167"/>
      <c r="CL8" s="167"/>
      <c r="CN8" s="167"/>
      <c r="CO8" s="167"/>
      <c r="CQ8" s="167"/>
      <c r="CR8" s="167"/>
      <c r="CS8" s="167"/>
      <c r="CT8" s="167"/>
      <c r="CU8" s="167"/>
      <c r="CW8" s="167"/>
      <c r="CX8" s="167"/>
      <c r="CY8" s="167"/>
      <c r="CZ8" s="167"/>
    </row>
    <row r="9" spans="2:104" x14ac:dyDescent="0.3">
      <c r="B9" s="103"/>
      <c r="C9" s="104"/>
      <c r="D9" s="104"/>
      <c r="E9" s="104"/>
      <c r="F9" s="104"/>
      <c r="G9" s="108"/>
      <c r="H9" s="72" t="s">
        <v>537</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2"/>
      <c r="BP9" s="75"/>
      <c r="BR9" s="167"/>
      <c r="BS9" s="167"/>
      <c r="BT9" s="167"/>
      <c r="BU9" s="167"/>
      <c r="BV9" s="167"/>
      <c r="BW9" s="167"/>
      <c r="BX9" s="167"/>
      <c r="BY9" s="167"/>
      <c r="BZ9" s="167"/>
      <c r="CA9" s="167"/>
      <c r="CB9" s="167"/>
      <c r="CC9" s="167"/>
      <c r="CD9" s="167"/>
      <c r="CF9" s="167"/>
      <c r="CG9" s="167"/>
      <c r="CH9" s="167"/>
      <c r="CJ9" s="167"/>
      <c r="CK9" s="167"/>
      <c r="CL9" s="167"/>
      <c r="CN9" s="167"/>
      <c r="CO9" s="167"/>
      <c r="CQ9" s="167"/>
      <c r="CR9" s="167"/>
      <c r="CS9" s="167"/>
      <c r="CT9" s="167"/>
      <c r="CU9" s="167"/>
      <c r="CW9" s="167"/>
      <c r="CX9" s="167"/>
      <c r="CY9" s="167"/>
      <c r="CZ9" s="167"/>
    </row>
    <row r="10" spans="2:104" x14ac:dyDescent="0.3">
      <c r="B10" s="103"/>
      <c r="C10" s="104"/>
      <c r="D10" s="104"/>
      <c r="E10" s="104"/>
      <c r="F10" s="104"/>
      <c r="G10" s="108"/>
      <c r="H10" s="72" t="s">
        <v>537</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2"/>
      <c r="BP10" s="75"/>
      <c r="BR10" s="167"/>
      <c r="BS10" s="167"/>
      <c r="BT10" s="167"/>
      <c r="BU10" s="167"/>
      <c r="BV10" s="167"/>
      <c r="BW10" s="167"/>
      <c r="BX10" s="167"/>
      <c r="BY10" s="167"/>
      <c r="BZ10" s="167"/>
      <c r="CA10" s="167"/>
      <c r="CB10" s="167"/>
      <c r="CC10" s="167"/>
      <c r="CD10" s="167"/>
      <c r="CF10" s="167"/>
      <c r="CG10" s="167"/>
      <c r="CH10" s="167"/>
      <c r="CJ10" s="167"/>
      <c r="CK10" s="167"/>
      <c r="CL10" s="167"/>
      <c r="CN10" s="167"/>
      <c r="CO10" s="167"/>
      <c r="CQ10" s="167"/>
      <c r="CR10" s="167"/>
      <c r="CS10" s="167"/>
      <c r="CT10" s="167"/>
      <c r="CU10" s="167"/>
      <c r="CW10" s="167"/>
      <c r="CX10" s="167"/>
      <c r="CY10" s="167"/>
      <c r="CZ10" s="167"/>
    </row>
    <row r="11" spans="2:104" x14ac:dyDescent="0.3">
      <c r="B11" s="103"/>
      <c r="C11" s="104"/>
      <c r="D11" s="104"/>
      <c r="E11" s="104"/>
      <c r="F11" s="104"/>
      <c r="G11" s="108"/>
      <c r="H11" s="72" t="s">
        <v>537</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2"/>
      <c r="BP11" s="75"/>
      <c r="BR11" s="167"/>
      <c r="BS11" s="167"/>
      <c r="BT11" s="167"/>
      <c r="BU11" s="167"/>
      <c r="BV11" s="167"/>
      <c r="BW11" s="167"/>
      <c r="BX11" s="167"/>
      <c r="BY11" s="167"/>
      <c r="BZ11" s="167"/>
      <c r="CA11" s="167"/>
      <c r="CB11" s="167"/>
      <c r="CC11" s="167"/>
      <c r="CD11" s="167"/>
      <c r="CF11" s="167"/>
      <c r="CG11" s="167"/>
      <c r="CH11" s="167"/>
      <c r="CJ11" s="167"/>
      <c r="CK11" s="167"/>
      <c r="CL11" s="167"/>
      <c r="CN11" s="167"/>
      <c r="CO11" s="167"/>
      <c r="CQ11" s="167"/>
      <c r="CR11" s="167"/>
      <c r="CS11" s="167"/>
      <c r="CT11" s="167"/>
      <c r="CU11" s="167"/>
      <c r="CW11" s="167"/>
      <c r="CX11" s="167"/>
      <c r="CY11" s="167"/>
      <c r="CZ11" s="167"/>
    </row>
    <row r="12" spans="2:104" x14ac:dyDescent="0.3">
      <c r="B12" s="103"/>
      <c r="C12" s="104"/>
      <c r="D12" s="104"/>
      <c r="E12" s="104"/>
      <c r="F12" s="104"/>
      <c r="G12" s="108"/>
      <c r="H12" s="72" t="s">
        <v>537</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2"/>
      <c r="BP12" s="75"/>
      <c r="BR12" s="167"/>
      <c r="BS12" s="167"/>
      <c r="BT12" s="167"/>
      <c r="BU12" s="167"/>
      <c r="BV12" s="167"/>
      <c r="BW12" s="167"/>
      <c r="BX12" s="167"/>
      <c r="BY12" s="167"/>
      <c r="BZ12" s="167"/>
      <c r="CA12" s="167"/>
      <c r="CB12" s="167"/>
      <c r="CC12" s="167"/>
      <c r="CD12" s="167"/>
      <c r="CF12" s="167"/>
      <c r="CG12" s="167"/>
      <c r="CH12" s="167"/>
      <c r="CJ12" s="167"/>
      <c r="CK12" s="167"/>
      <c r="CL12" s="167"/>
      <c r="CN12" s="167"/>
      <c r="CO12" s="167"/>
      <c r="CQ12" s="167"/>
      <c r="CR12" s="167"/>
      <c r="CS12" s="167"/>
      <c r="CT12" s="167"/>
      <c r="CU12" s="167"/>
      <c r="CW12" s="167"/>
      <c r="CX12" s="167"/>
      <c r="CY12" s="167"/>
      <c r="CZ12" s="167"/>
    </row>
    <row r="13" spans="2:104" x14ac:dyDescent="0.3">
      <c r="B13" s="103"/>
      <c r="C13" s="104"/>
      <c r="D13" s="104"/>
      <c r="E13" s="104"/>
      <c r="F13" s="104"/>
      <c r="G13" s="108"/>
      <c r="H13" s="72" t="s">
        <v>537</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2"/>
      <c r="BP13" s="75"/>
      <c r="BR13" s="167"/>
      <c r="BS13" s="167"/>
      <c r="BT13" s="167"/>
      <c r="BU13" s="167"/>
      <c r="BV13" s="167"/>
      <c r="BW13" s="167"/>
      <c r="BX13" s="167"/>
      <c r="BY13" s="167"/>
      <c r="BZ13" s="167"/>
      <c r="CA13" s="167"/>
      <c r="CB13" s="167"/>
      <c r="CC13" s="167"/>
      <c r="CD13" s="167"/>
      <c r="CF13" s="167"/>
      <c r="CG13" s="167"/>
      <c r="CH13" s="167"/>
      <c r="CJ13" s="167"/>
      <c r="CK13" s="167"/>
      <c r="CL13" s="167"/>
      <c r="CN13" s="167"/>
      <c r="CO13" s="167"/>
      <c r="CQ13" s="167"/>
      <c r="CR13" s="167"/>
      <c r="CS13" s="167"/>
      <c r="CT13" s="167"/>
      <c r="CU13" s="167"/>
      <c r="CW13" s="167"/>
      <c r="CX13" s="167"/>
      <c r="CY13" s="167"/>
      <c r="CZ13" s="167"/>
    </row>
    <row r="14" spans="2:104" x14ac:dyDescent="0.3">
      <c r="B14" s="103"/>
      <c r="C14" s="104"/>
      <c r="D14" s="104"/>
      <c r="E14" s="104"/>
      <c r="F14" s="104"/>
      <c r="G14" s="108"/>
      <c r="H14" s="72" t="s">
        <v>537</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2"/>
      <c r="BP14" s="75"/>
      <c r="BR14" s="167"/>
      <c r="BS14" s="167"/>
      <c r="BT14" s="167"/>
      <c r="BU14" s="167"/>
      <c r="BV14" s="167"/>
      <c r="BW14" s="167"/>
      <c r="BX14" s="167"/>
      <c r="BY14" s="167"/>
      <c r="BZ14" s="167"/>
      <c r="CA14" s="167"/>
      <c r="CB14" s="167"/>
      <c r="CC14" s="167"/>
      <c r="CD14" s="167"/>
      <c r="CF14" s="167"/>
      <c r="CG14" s="167"/>
      <c r="CH14" s="167"/>
      <c r="CJ14" s="167"/>
      <c r="CK14" s="167"/>
      <c r="CL14" s="167"/>
      <c r="CN14" s="167"/>
      <c r="CO14" s="167"/>
      <c r="CQ14" s="167"/>
      <c r="CR14" s="167"/>
      <c r="CS14" s="167"/>
      <c r="CT14" s="167"/>
      <c r="CU14" s="167"/>
      <c r="CW14" s="167"/>
      <c r="CX14" s="167"/>
      <c r="CY14" s="167"/>
      <c r="CZ14" s="167"/>
    </row>
    <row r="15" spans="2:104" x14ac:dyDescent="0.3">
      <c r="B15" s="103"/>
      <c r="C15" s="104"/>
      <c r="D15" s="104"/>
      <c r="E15" s="104"/>
      <c r="F15" s="104"/>
      <c r="G15" s="108"/>
      <c r="H15" s="72" t="s">
        <v>537</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2"/>
      <c r="BP15" s="75"/>
      <c r="BR15" s="167"/>
      <c r="BS15" s="167"/>
      <c r="BT15" s="167"/>
      <c r="BU15" s="167"/>
      <c r="BV15" s="167"/>
      <c r="BW15" s="167"/>
      <c r="BX15" s="167"/>
      <c r="BY15" s="167"/>
      <c r="BZ15" s="167"/>
      <c r="CA15" s="167"/>
      <c r="CB15" s="167"/>
      <c r="CC15" s="167"/>
      <c r="CD15" s="167"/>
      <c r="CF15" s="167"/>
      <c r="CG15" s="167"/>
      <c r="CH15" s="167"/>
      <c r="CJ15" s="167"/>
      <c r="CK15" s="167"/>
      <c r="CL15" s="167"/>
      <c r="CN15" s="167"/>
      <c r="CO15" s="167"/>
      <c r="CQ15" s="167"/>
      <c r="CR15" s="167"/>
      <c r="CS15" s="167"/>
      <c r="CT15" s="167"/>
      <c r="CU15" s="167"/>
      <c r="CW15" s="167"/>
      <c r="CX15" s="167"/>
      <c r="CY15" s="167"/>
      <c r="CZ15" s="167"/>
    </row>
    <row r="16" spans="2:104" x14ac:dyDescent="0.3">
      <c r="B16" s="103"/>
      <c r="C16" s="104"/>
      <c r="D16" s="104"/>
      <c r="E16" s="104"/>
      <c r="F16" s="104"/>
      <c r="G16" s="108"/>
      <c r="H16" s="72" t="s">
        <v>537</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2"/>
      <c r="BP16" s="75"/>
      <c r="BR16" s="167"/>
      <c r="BS16" s="167"/>
      <c r="BT16" s="167"/>
      <c r="BU16" s="167"/>
      <c r="BV16" s="167"/>
      <c r="BW16" s="167"/>
      <c r="BX16" s="167"/>
      <c r="BY16" s="167"/>
      <c r="BZ16" s="167"/>
      <c r="CA16" s="167"/>
      <c r="CB16" s="167"/>
      <c r="CC16" s="167"/>
      <c r="CD16" s="167"/>
      <c r="CF16" s="167"/>
      <c r="CG16" s="167"/>
      <c r="CH16" s="167"/>
      <c r="CJ16" s="167"/>
      <c r="CK16" s="167"/>
      <c r="CL16" s="167"/>
      <c r="CN16" s="167"/>
      <c r="CO16" s="167"/>
      <c r="CQ16" s="167"/>
      <c r="CR16" s="167"/>
      <c r="CS16" s="167"/>
      <c r="CT16" s="167"/>
      <c r="CU16" s="167"/>
      <c r="CW16" s="167"/>
      <c r="CX16" s="167"/>
      <c r="CY16" s="167"/>
      <c r="CZ16" s="167"/>
    </row>
    <row r="17" spans="2:104" x14ac:dyDescent="0.3">
      <c r="B17" s="103"/>
      <c r="C17" s="104"/>
      <c r="D17" s="104"/>
      <c r="E17" s="104"/>
      <c r="F17" s="104"/>
      <c r="G17" s="108"/>
      <c r="H17" s="72" t="s">
        <v>537</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2"/>
      <c r="BP17" s="75"/>
      <c r="BR17" s="167"/>
      <c r="BS17" s="167"/>
      <c r="BT17" s="167"/>
      <c r="BU17" s="167"/>
      <c r="BV17" s="167"/>
      <c r="BW17" s="167"/>
      <c r="BX17" s="167"/>
      <c r="BY17" s="167"/>
      <c r="BZ17" s="167"/>
      <c r="CA17" s="167"/>
      <c r="CB17" s="167"/>
      <c r="CC17" s="167"/>
      <c r="CD17" s="167"/>
      <c r="CF17" s="167"/>
      <c r="CG17" s="167"/>
      <c r="CH17" s="167"/>
      <c r="CJ17" s="167"/>
      <c r="CK17" s="167"/>
      <c r="CL17" s="167"/>
      <c r="CN17" s="167"/>
      <c r="CO17" s="167"/>
      <c r="CQ17" s="167"/>
      <c r="CR17" s="167"/>
      <c r="CS17" s="167"/>
      <c r="CT17" s="167"/>
      <c r="CU17" s="167"/>
      <c r="CW17" s="167"/>
      <c r="CX17" s="167"/>
      <c r="CY17" s="167"/>
      <c r="CZ17" s="167"/>
    </row>
    <row r="18" spans="2:104" x14ac:dyDescent="0.3">
      <c r="B18" s="103"/>
      <c r="C18" s="104"/>
      <c r="D18" s="104"/>
      <c r="E18" s="104"/>
      <c r="F18" s="104"/>
      <c r="G18" s="108"/>
      <c r="H18" s="72" t="s">
        <v>537</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2"/>
      <c r="BP18" s="75"/>
      <c r="BR18" s="167"/>
      <c r="BS18" s="167"/>
      <c r="BT18" s="167"/>
      <c r="BU18" s="167"/>
      <c r="BV18" s="167"/>
      <c r="BW18" s="167"/>
      <c r="BX18" s="167"/>
      <c r="BY18" s="167"/>
      <c r="BZ18" s="167"/>
      <c r="CA18" s="167"/>
      <c r="CB18" s="167"/>
      <c r="CC18" s="167"/>
      <c r="CD18" s="167"/>
      <c r="CF18" s="167"/>
      <c r="CG18" s="167"/>
      <c r="CH18" s="167"/>
      <c r="CJ18" s="167"/>
      <c r="CK18" s="167"/>
      <c r="CL18" s="167"/>
      <c r="CN18" s="167"/>
      <c r="CO18" s="167"/>
      <c r="CQ18" s="167"/>
      <c r="CR18" s="167"/>
      <c r="CS18" s="167"/>
      <c r="CT18" s="167"/>
      <c r="CU18" s="167"/>
      <c r="CW18" s="167"/>
      <c r="CX18" s="167"/>
      <c r="CY18" s="167"/>
      <c r="CZ18" s="167"/>
    </row>
    <row r="19" spans="2:104" x14ac:dyDescent="0.3">
      <c r="B19" s="103"/>
      <c r="C19" s="104"/>
      <c r="D19" s="104"/>
      <c r="E19" s="104"/>
      <c r="F19" s="104"/>
      <c r="G19" s="108"/>
      <c r="H19" s="72" t="s">
        <v>537</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2"/>
      <c r="BP19" s="75"/>
      <c r="BR19" s="167"/>
      <c r="BS19" s="167"/>
      <c r="BT19" s="167"/>
      <c r="BU19" s="167"/>
      <c r="BV19" s="167"/>
      <c r="BW19" s="167"/>
      <c r="BX19" s="167"/>
      <c r="BY19" s="167"/>
      <c r="BZ19" s="167"/>
      <c r="CA19" s="167"/>
      <c r="CB19" s="167"/>
      <c r="CC19" s="167"/>
      <c r="CD19" s="167"/>
      <c r="CF19" s="167"/>
      <c r="CG19" s="167"/>
      <c r="CH19" s="167"/>
      <c r="CJ19" s="167"/>
      <c r="CK19" s="167"/>
      <c r="CL19" s="167"/>
      <c r="CN19" s="167"/>
      <c r="CO19" s="167"/>
      <c r="CQ19" s="167"/>
      <c r="CR19" s="167"/>
      <c r="CS19" s="167"/>
      <c r="CT19" s="167"/>
      <c r="CU19" s="167"/>
      <c r="CW19" s="167"/>
      <c r="CX19" s="167"/>
      <c r="CY19" s="167"/>
      <c r="CZ19" s="167"/>
    </row>
    <row r="20" spans="2:104" x14ac:dyDescent="0.3">
      <c r="B20" s="103"/>
      <c r="C20" s="104"/>
      <c r="D20" s="104"/>
      <c r="E20" s="104"/>
      <c r="F20" s="104"/>
      <c r="G20" s="108"/>
      <c r="H20" s="72" t="s">
        <v>537</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2"/>
      <c r="BP20" s="75"/>
      <c r="BR20" s="167"/>
      <c r="BS20" s="167"/>
      <c r="BT20" s="167"/>
      <c r="BU20" s="167"/>
      <c r="BV20" s="167"/>
      <c r="BW20" s="167"/>
      <c r="BX20" s="167"/>
      <c r="BY20" s="167"/>
      <c r="BZ20" s="167"/>
      <c r="CA20" s="167"/>
      <c r="CB20" s="167"/>
      <c r="CC20" s="167"/>
      <c r="CD20" s="167"/>
      <c r="CF20" s="167"/>
      <c r="CG20" s="167"/>
      <c r="CH20" s="167"/>
      <c r="CJ20" s="167"/>
      <c r="CK20" s="167"/>
      <c r="CL20" s="167"/>
      <c r="CN20" s="167"/>
      <c r="CO20" s="167"/>
      <c r="CQ20" s="167"/>
      <c r="CR20" s="167"/>
      <c r="CS20" s="167"/>
      <c r="CT20" s="167"/>
      <c r="CU20" s="167"/>
      <c r="CW20" s="167"/>
      <c r="CX20" s="167"/>
      <c r="CY20" s="167"/>
      <c r="CZ20" s="167"/>
    </row>
    <row r="21" spans="2:104" x14ac:dyDescent="0.3">
      <c r="B21" s="103"/>
      <c r="C21" s="104"/>
      <c r="D21" s="104"/>
      <c r="E21" s="104"/>
      <c r="F21" s="104"/>
      <c r="G21" s="108"/>
      <c r="H21" s="72" t="s">
        <v>537</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2"/>
      <c r="BP21" s="75"/>
      <c r="BR21" s="167"/>
      <c r="BS21" s="167"/>
      <c r="BT21" s="167"/>
      <c r="BU21" s="167"/>
      <c r="BV21" s="167"/>
      <c r="BW21" s="167"/>
      <c r="BX21" s="167"/>
      <c r="BY21" s="167"/>
      <c r="BZ21" s="167"/>
      <c r="CA21" s="167"/>
      <c r="CB21" s="167"/>
      <c r="CC21" s="167"/>
      <c r="CD21" s="167"/>
      <c r="CF21" s="167"/>
      <c r="CG21" s="167"/>
      <c r="CH21" s="167"/>
      <c r="CJ21" s="167"/>
      <c r="CK21" s="167"/>
      <c r="CL21" s="167"/>
      <c r="CN21" s="167"/>
      <c r="CO21" s="167"/>
      <c r="CQ21" s="167"/>
      <c r="CR21" s="167"/>
      <c r="CS21" s="167"/>
      <c r="CT21" s="167"/>
      <c r="CU21" s="167"/>
      <c r="CW21" s="167"/>
      <c r="CX21" s="167"/>
      <c r="CY21" s="167"/>
      <c r="CZ21" s="167"/>
    </row>
    <row r="22" spans="2:104" x14ac:dyDescent="0.3">
      <c r="B22" s="103"/>
      <c r="C22" s="104"/>
      <c r="D22" s="104"/>
      <c r="E22" s="104"/>
      <c r="F22" s="104"/>
      <c r="G22" s="108"/>
      <c r="H22" s="72" t="s">
        <v>537</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2"/>
      <c r="BP22" s="75"/>
      <c r="BR22" s="167"/>
      <c r="BS22" s="167"/>
      <c r="BT22" s="167"/>
      <c r="BU22" s="167"/>
      <c r="BV22" s="167"/>
      <c r="BW22" s="167"/>
      <c r="BX22" s="167"/>
      <c r="BY22" s="167"/>
      <c r="BZ22" s="167"/>
      <c r="CA22" s="167"/>
      <c r="CB22" s="167"/>
      <c r="CC22" s="167"/>
      <c r="CD22" s="167"/>
      <c r="CF22" s="167"/>
      <c r="CG22" s="167"/>
      <c r="CH22" s="167"/>
      <c r="CJ22" s="167"/>
      <c r="CK22" s="167"/>
      <c r="CL22" s="167"/>
      <c r="CN22" s="167"/>
      <c r="CO22" s="167"/>
      <c r="CQ22" s="167"/>
      <c r="CR22" s="167"/>
      <c r="CS22" s="167"/>
      <c r="CT22" s="167"/>
      <c r="CU22" s="167"/>
      <c r="CW22" s="167"/>
      <c r="CX22" s="167"/>
      <c r="CY22" s="167"/>
      <c r="CZ22" s="167"/>
    </row>
    <row r="23" spans="2:104" x14ac:dyDescent="0.3">
      <c r="B23" s="103"/>
      <c r="C23" s="104"/>
      <c r="D23" s="104"/>
      <c r="E23" s="104"/>
      <c r="F23" s="104"/>
      <c r="G23" s="108"/>
      <c r="H23" s="72" t="s">
        <v>537</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2"/>
      <c r="BP23" s="75"/>
      <c r="BR23" s="167"/>
      <c r="BS23" s="167"/>
      <c r="BT23" s="167"/>
      <c r="BU23" s="167"/>
      <c r="BV23" s="167"/>
      <c r="BW23" s="167"/>
      <c r="BX23" s="167"/>
      <c r="BY23" s="167"/>
      <c r="BZ23" s="167"/>
      <c r="CA23" s="167"/>
      <c r="CB23" s="167"/>
      <c r="CC23" s="167"/>
      <c r="CD23" s="167"/>
      <c r="CF23" s="167"/>
      <c r="CG23" s="167"/>
      <c r="CH23" s="167"/>
      <c r="CJ23" s="167"/>
      <c r="CK23" s="167"/>
      <c r="CL23" s="167"/>
      <c r="CN23" s="167"/>
      <c r="CO23" s="167"/>
      <c r="CQ23" s="167"/>
      <c r="CR23" s="167"/>
      <c r="CS23" s="167"/>
      <c r="CT23" s="167"/>
      <c r="CU23" s="167"/>
      <c r="CW23" s="167"/>
      <c r="CX23" s="167"/>
      <c r="CY23" s="167"/>
      <c r="CZ23" s="167"/>
    </row>
    <row r="24" spans="2:104" x14ac:dyDescent="0.3">
      <c r="B24" s="103"/>
      <c r="C24" s="104"/>
      <c r="D24" s="104"/>
      <c r="E24" s="104"/>
      <c r="F24" s="104"/>
      <c r="G24" s="108"/>
      <c r="H24" s="72" t="s">
        <v>537</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2"/>
      <c r="BP24" s="75"/>
      <c r="BR24" s="167"/>
      <c r="BS24" s="167"/>
      <c r="BT24" s="167"/>
      <c r="BU24" s="167"/>
      <c r="BV24" s="167"/>
      <c r="BW24" s="167"/>
      <c r="BX24" s="167"/>
      <c r="BY24" s="167"/>
      <c r="BZ24" s="167"/>
      <c r="CA24" s="167"/>
      <c r="CB24" s="167"/>
      <c r="CC24" s="167"/>
      <c r="CD24" s="167"/>
      <c r="CF24" s="167"/>
      <c r="CG24" s="167"/>
      <c r="CH24" s="167"/>
      <c r="CJ24" s="167"/>
      <c r="CK24" s="167"/>
      <c r="CL24" s="167"/>
      <c r="CN24" s="167"/>
      <c r="CO24" s="167"/>
      <c r="CQ24" s="167"/>
      <c r="CR24" s="167"/>
      <c r="CS24" s="167"/>
      <c r="CT24" s="167"/>
      <c r="CU24" s="167"/>
      <c r="CW24" s="167"/>
      <c r="CX24" s="167"/>
      <c r="CY24" s="167"/>
      <c r="CZ24" s="167"/>
    </row>
    <row r="25" spans="2:104" x14ac:dyDescent="0.3">
      <c r="B25" s="103"/>
      <c r="C25" s="104"/>
      <c r="D25" s="104"/>
      <c r="E25" s="104"/>
      <c r="F25" s="104"/>
      <c r="G25" s="108"/>
      <c r="H25" s="72" t="s">
        <v>537</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2"/>
      <c r="BP25" s="75"/>
      <c r="BR25" s="167"/>
      <c r="BS25" s="167"/>
      <c r="BT25" s="167"/>
      <c r="BU25" s="167"/>
      <c r="BV25" s="167"/>
      <c r="BW25" s="167"/>
      <c r="BX25" s="167"/>
      <c r="BY25" s="167"/>
      <c r="BZ25" s="167"/>
      <c r="CA25" s="167"/>
      <c r="CB25" s="167"/>
      <c r="CC25" s="167"/>
      <c r="CD25" s="167"/>
      <c r="CF25" s="167"/>
      <c r="CG25" s="167"/>
      <c r="CH25" s="167"/>
      <c r="CJ25" s="167"/>
      <c r="CK25" s="167"/>
      <c r="CL25" s="167"/>
      <c r="CN25" s="167"/>
      <c r="CO25" s="167"/>
      <c r="CQ25" s="167"/>
      <c r="CR25" s="167"/>
      <c r="CS25" s="167"/>
      <c r="CT25" s="167"/>
      <c r="CU25" s="167"/>
      <c r="CW25" s="167"/>
      <c r="CX25" s="167"/>
      <c r="CY25" s="167"/>
      <c r="CZ25" s="167"/>
    </row>
    <row r="26" spans="2:104" x14ac:dyDescent="0.3">
      <c r="B26" s="103"/>
      <c r="C26" s="104"/>
      <c r="D26" s="104"/>
      <c r="E26" s="104"/>
      <c r="F26" s="104"/>
      <c r="G26" s="108"/>
      <c r="H26" s="72" t="s">
        <v>537</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2"/>
      <c r="BP26" s="75"/>
      <c r="BR26" s="167"/>
      <c r="BS26" s="167"/>
      <c r="BT26" s="167"/>
      <c r="BU26" s="167"/>
      <c r="BV26" s="167"/>
      <c r="BW26" s="167"/>
      <c r="BX26" s="167"/>
      <c r="BY26" s="167"/>
      <c r="BZ26" s="167"/>
      <c r="CA26" s="167"/>
      <c r="CB26" s="167"/>
      <c r="CC26" s="167"/>
      <c r="CD26" s="167"/>
      <c r="CF26" s="167"/>
      <c r="CG26" s="167"/>
      <c r="CH26" s="167"/>
      <c r="CJ26" s="167"/>
      <c r="CK26" s="167"/>
      <c r="CL26" s="167"/>
      <c r="CN26" s="167"/>
      <c r="CO26" s="167"/>
      <c r="CQ26" s="167"/>
      <c r="CR26" s="167"/>
      <c r="CS26" s="167"/>
      <c r="CT26" s="167"/>
      <c r="CU26" s="167"/>
      <c r="CW26" s="167"/>
      <c r="CX26" s="167"/>
      <c r="CY26" s="167"/>
      <c r="CZ26" s="167"/>
    </row>
    <row r="27" spans="2:104" x14ac:dyDescent="0.3">
      <c r="B27" s="103"/>
      <c r="C27" s="104"/>
      <c r="D27" s="104"/>
      <c r="E27" s="104"/>
      <c r="F27" s="104"/>
      <c r="G27" s="108"/>
      <c r="H27" s="72" t="s">
        <v>537</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2"/>
      <c r="BP27" s="75"/>
      <c r="BR27" s="167"/>
      <c r="BS27" s="167"/>
      <c r="BT27" s="167"/>
      <c r="BU27" s="167"/>
      <c r="BV27" s="167"/>
      <c r="BW27" s="167"/>
      <c r="BX27" s="167"/>
      <c r="BY27" s="167"/>
      <c r="BZ27" s="167"/>
      <c r="CA27" s="167"/>
      <c r="CB27" s="167"/>
      <c r="CC27" s="167"/>
      <c r="CD27" s="167"/>
      <c r="CF27" s="167"/>
      <c r="CG27" s="167"/>
      <c r="CH27" s="167"/>
      <c r="CJ27" s="167"/>
      <c r="CK27" s="167"/>
      <c r="CL27" s="167"/>
      <c r="CN27" s="167"/>
      <c r="CO27" s="167"/>
      <c r="CQ27" s="167"/>
      <c r="CR27" s="167"/>
      <c r="CS27" s="167"/>
      <c r="CT27" s="167"/>
      <c r="CU27" s="167"/>
      <c r="CW27" s="167"/>
      <c r="CX27" s="167"/>
      <c r="CY27" s="167"/>
      <c r="CZ27" s="167"/>
    </row>
    <row r="28" spans="2:104" x14ac:dyDescent="0.3">
      <c r="B28" s="103"/>
      <c r="C28" s="104"/>
      <c r="D28" s="104"/>
      <c r="E28" s="104"/>
      <c r="F28" s="104"/>
      <c r="G28" s="108"/>
      <c r="H28" s="72" t="s">
        <v>537</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2"/>
      <c r="BP28" s="75"/>
      <c r="BR28" s="167"/>
      <c r="BS28" s="167"/>
      <c r="BT28" s="167"/>
      <c r="BU28" s="167"/>
      <c r="BV28" s="167"/>
      <c r="BW28" s="167"/>
      <c r="BX28" s="167"/>
      <c r="BY28" s="167"/>
      <c r="BZ28" s="167"/>
      <c r="CA28" s="167"/>
      <c r="CB28" s="167"/>
      <c r="CC28" s="167"/>
      <c r="CD28" s="167"/>
      <c r="CF28" s="167"/>
      <c r="CG28" s="167"/>
      <c r="CH28" s="167"/>
      <c r="CJ28" s="167"/>
      <c r="CK28" s="167"/>
      <c r="CL28" s="167"/>
      <c r="CN28" s="167"/>
      <c r="CO28" s="167"/>
      <c r="CQ28" s="167"/>
      <c r="CR28" s="167"/>
      <c r="CS28" s="167"/>
      <c r="CT28" s="167"/>
      <c r="CU28" s="167"/>
      <c r="CW28" s="167"/>
      <c r="CX28" s="167"/>
      <c r="CY28" s="167"/>
      <c r="CZ28" s="167"/>
    </row>
    <row r="29" spans="2:104" x14ac:dyDescent="0.3">
      <c r="B29" s="103"/>
      <c r="C29" s="104"/>
      <c r="D29" s="104"/>
      <c r="E29" s="104"/>
      <c r="F29" s="104"/>
      <c r="G29" s="108"/>
      <c r="H29" s="72" t="s">
        <v>537</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2"/>
      <c r="BP29" s="75"/>
      <c r="BR29" s="167"/>
      <c r="BS29" s="167"/>
      <c r="BT29" s="167"/>
      <c r="BU29" s="167"/>
      <c r="BV29" s="167"/>
      <c r="BW29" s="167"/>
      <c r="BX29" s="167"/>
      <c r="BY29" s="167"/>
      <c r="BZ29" s="167"/>
      <c r="CA29" s="167"/>
      <c r="CB29" s="167"/>
      <c r="CC29" s="167"/>
      <c r="CD29" s="167"/>
      <c r="CF29" s="167"/>
      <c r="CG29" s="167"/>
      <c r="CH29" s="167"/>
      <c r="CJ29" s="167"/>
      <c r="CK29" s="167"/>
      <c r="CL29" s="167"/>
      <c r="CN29" s="167"/>
      <c r="CO29" s="167"/>
      <c r="CQ29" s="167"/>
      <c r="CR29" s="167"/>
      <c r="CS29" s="167"/>
      <c r="CT29" s="167"/>
      <c r="CU29" s="167"/>
      <c r="CW29" s="167"/>
      <c r="CX29" s="167"/>
      <c r="CY29" s="167"/>
      <c r="CZ29" s="167"/>
    </row>
    <row r="30" spans="2:104" x14ac:dyDescent="0.3">
      <c r="B30" s="103"/>
      <c r="C30" s="104"/>
      <c r="D30" s="104"/>
      <c r="E30" s="104"/>
      <c r="F30" s="104"/>
      <c r="G30" s="108"/>
      <c r="H30" s="72" t="s">
        <v>537</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2"/>
      <c r="BP30" s="75"/>
      <c r="BR30" s="167"/>
      <c r="BS30" s="167"/>
      <c r="BT30" s="167"/>
      <c r="BU30" s="167"/>
      <c r="BV30" s="167"/>
      <c r="BW30" s="167"/>
      <c r="BX30" s="167"/>
      <c r="BY30" s="167"/>
      <c r="BZ30" s="167"/>
      <c r="CA30" s="167"/>
      <c r="CB30" s="167"/>
      <c r="CC30" s="167"/>
      <c r="CD30" s="167"/>
      <c r="CF30" s="167"/>
      <c r="CG30" s="167"/>
      <c r="CH30" s="167"/>
      <c r="CJ30" s="167"/>
      <c r="CK30" s="167"/>
      <c r="CL30" s="167"/>
      <c r="CN30" s="167"/>
      <c r="CO30" s="167"/>
      <c r="CQ30" s="167"/>
      <c r="CR30" s="167"/>
      <c r="CS30" s="167"/>
      <c r="CT30" s="167"/>
      <c r="CU30" s="167"/>
      <c r="CW30" s="167"/>
      <c r="CX30" s="167"/>
      <c r="CY30" s="167"/>
      <c r="CZ30" s="167"/>
    </row>
    <row r="31" spans="2:104" x14ac:dyDescent="0.3">
      <c r="B31" s="103"/>
      <c r="C31" s="104"/>
      <c r="D31" s="104"/>
      <c r="E31" s="104"/>
      <c r="F31" s="104"/>
      <c r="G31" s="108"/>
      <c r="H31" s="72" t="s">
        <v>537</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2"/>
      <c r="BP31" s="75"/>
      <c r="BR31" s="167"/>
      <c r="BS31" s="167"/>
      <c r="BT31" s="167"/>
      <c r="BU31" s="167"/>
      <c r="BV31" s="167"/>
      <c r="BW31" s="167"/>
      <c r="BX31" s="167"/>
      <c r="BY31" s="167"/>
      <c r="BZ31" s="167"/>
      <c r="CA31" s="167"/>
      <c r="CB31" s="167"/>
      <c r="CC31" s="167"/>
      <c r="CD31" s="167"/>
      <c r="CF31" s="167"/>
      <c r="CG31" s="167"/>
      <c r="CH31" s="167"/>
      <c r="CJ31" s="167"/>
      <c r="CK31" s="167"/>
      <c r="CL31" s="167"/>
      <c r="CN31" s="167"/>
      <c r="CO31" s="167"/>
      <c r="CQ31" s="167"/>
      <c r="CR31" s="167"/>
      <c r="CS31" s="167"/>
      <c r="CT31" s="167"/>
      <c r="CU31" s="167"/>
      <c r="CW31" s="167"/>
      <c r="CX31" s="167"/>
      <c r="CY31" s="167"/>
      <c r="CZ31" s="167"/>
    </row>
    <row r="32" spans="2:104" x14ac:dyDescent="0.3">
      <c r="B32" s="69"/>
      <c r="C32" s="70"/>
      <c r="D32" s="70"/>
      <c r="E32" s="70"/>
      <c r="F32" s="70"/>
      <c r="G32" s="71"/>
      <c r="H32" s="72" t="s">
        <v>537</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2"/>
      <c r="BP32" s="75"/>
      <c r="BR32" s="167"/>
      <c r="BS32" s="167"/>
      <c r="BT32" s="167"/>
      <c r="BU32" s="167"/>
      <c r="BV32" s="167"/>
      <c r="BW32" s="167"/>
      <c r="BX32" s="167"/>
      <c r="BY32" s="167"/>
      <c r="BZ32" s="167"/>
      <c r="CA32" s="167"/>
      <c r="CB32" s="167"/>
      <c r="CC32" s="167"/>
      <c r="CD32" s="167"/>
      <c r="CF32" s="167"/>
      <c r="CG32" s="167"/>
      <c r="CH32" s="167"/>
      <c r="CJ32" s="167"/>
      <c r="CK32" s="167"/>
      <c r="CL32" s="167"/>
      <c r="CN32" s="167"/>
      <c r="CO32" s="167"/>
      <c r="CQ32" s="167"/>
      <c r="CR32" s="167"/>
      <c r="CS32" s="167"/>
      <c r="CT32" s="167"/>
      <c r="CU32" s="167"/>
      <c r="CW32" s="167"/>
      <c r="CX32" s="167"/>
      <c r="CY32" s="167"/>
      <c r="CZ32" s="167"/>
    </row>
    <row r="33" spans="2:104" x14ac:dyDescent="0.3">
      <c r="B33" s="69"/>
      <c r="C33" s="70"/>
      <c r="D33" s="70"/>
      <c r="E33" s="70"/>
      <c r="F33" s="70"/>
      <c r="G33" s="71"/>
      <c r="H33" s="72" t="s">
        <v>537</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2"/>
      <c r="BP33" s="75"/>
      <c r="BR33" s="167"/>
      <c r="BS33" s="167"/>
      <c r="BT33" s="167"/>
      <c r="BU33" s="167"/>
      <c r="BV33" s="167"/>
      <c r="BW33" s="167"/>
      <c r="BX33" s="167"/>
      <c r="BY33" s="167"/>
      <c r="BZ33" s="167"/>
      <c r="CA33" s="167"/>
      <c r="CB33" s="167"/>
      <c r="CC33" s="167"/>
      <c r="CD33" s="167"/>
      <c r="CF33" s="167"/>
      <c r="CG33" s="167"/>
      <c r="CH33" s="167"/>
      <c r="CJ33" s="167"/>
      <c r="CK33" s="167"/>
      <c r="CL33" s="167"/>
      <c r="CN33" s="167"/>
      <c r="CO33" s="167"/>
      <c r="CQ33" s="167"/>
      <c r="CR33" s="167"/>
      <c r="CS33" s="167"/>
      <c r="CT33" s="167"/>
      <c r="CU33" s="167"/>
      <c r="CW33" s="167"/>
      <c r="CX33" s="167"/>
      <c r="CY33" s="167"/>
      <c r="CZ33" s="167"/>
    </row>
    <row r="34" spans="2:104" x14ac:dyDescent="0.3">
      <c r="B34" s="69"/>
      <c r="C34" s="70"/>
      <c r="D34" s="70"/>
      <c r="E34" s="70"/>
      <c r="F34" s="70"/>
      <c r="G34" s="71"/>
      <c r="H34" s="72" t="s">
        <v>537</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2"/>
      <c r="BP34" s="75"/>
      <c r="BR34" s="167"/>
      <c r="BS34" s="167"/>
      <c r="BT34" s="167"/>
      <c r="BU34" s="167"/>
      <c r="BV34" s="167"/>
      <c r="BW34" s="167"/>
      <c r="BX34" s="167"/>
      <c r="BY34" s="167"/>
      <c r="BZ34" s="167"/>
      <c r="CA34" s="167"/>
      <c r="CB34" s="167"/>
      <c r="CC34" s="167"/>
      <c r="CD34" s="167"/>
      <c r="CF34" s="167"/>
      <c r="CG34" s="167"/>
      <c r="CH34" s="167"/>
      <c r="CJ34" s="167"/>
      <c r="CK34" s="167"/>
      <c r="CL34" s="167"/>
      <c r="CN34" s="167"/>
      <c r="CO34" s="167"/>
      <c r="CQ34" s="167"/>
      <c r="CR34" s="167"/>
      <c r="CS34" s="167"/>
      <c r="CT34" s="167"/>
      <c r="CU34" s="167"/>
      <c r="CW34" s="167"/>
      <c r="CX34" s="167"/>
      <c r="CY34" s="167"/>
      <c r="CZ34" s="167"/>
    </row>
    <row r="35" spans="2:104" x14ac:dyDescent="0.3">
      <c r="B35" s="69"/>
      <c r="C35" s="70"/>
      <c r="D35" s="70"/>
      <c r="E35" s="70"/>
      <c r="F35" s="70"/>
      <c r="G35" s="71"/>
      <c r="H35" s="72" t="s">
        <v>537</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2"/>
      <c r="BP35" s="75"/>
      <c r="BR35" s="167"/>
      <c r="BS35" s="167"/>
      <c r="BT35" s="167"/>
      <c r="BU35" s="167"/>
      <c r="BV35" s="167"/>
      <c r="BW35" s="167"/>
      <c r="BX35" s="167"/>
      <c r="BY35" s="167"/>
      <c r="BZ35" s="167"/>
      <c r="CA35" s="167"/>
      <c r="CB35" s="167"/>
      <c r="CC35" s="167"/>
      <c r="CD35" s="167"/>
      <c r="CF35" s="167"/>
      <c r="CG35" s="167"/>
      <c r="CH35" s="167"/>
      <c r="CJ35" s="167"/>
      <c r="CK35" s="167"/>
      <c r="CL35" s="167"/>
      <c r="CN35" s="167"/>
      <c r="CO35" s="167"/>
      <c r="CQ35" s="167"/>
      <c r="CR35" s="167"/>
      <c r="CS35" s="167"/>
      <c r="CT35" s="167"/>
      <c r="CU35" s="167"/>
      <c r="CW35" s="167"/>
      <c r="CX35" s="167"/>
      <c r="CY35" s="167"/>
      <c r="CZ35" s="167"/>
    </row>
    <row r="36" spans="2:104" x14ac:dyDescent="0.3">
      <c r="B36" s="69"/>
      <c r="C36" s="70"/>
      <c r="D36" s="70"/>
      <c r="E36" s="70"/>
      <c r="F36" s="70"/>
      <c r="G36" s="71"/>
      <c r="H36" s="72" t="s">
        <v>537</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2"/>
      <c r="BP36" s="75"/>
      <c r="BR36" s="167"/>
      <c r="BS36" s="167"/>
      <c r="BT36" s="167"/>
      <c r="BU36" s="167"/>
      <c r="BV36" s="167"/>
      <c r="BW36" s="167"/>
      <c r="BX36" s="167"/>
      <c r="BY36" s="167"/>
      <c r="BZ36" s="167"/>
      <c r="CA36" s="167"/>
      <c r="CB36" s="167"/>
      <c r="CC36" s="167"/>
      <c r="CD36" s="167"/>
      <c r="CF36" s="167"/>
      <c r="CG36" s="167"/>
      <c r="CH36" s="167"/>
      <c r="CJ36" s="167"/>
      <c r="CK36" s="167"/>
      <c r="CL36" s="167"/>
      <c r="CN36" s="167"/>
      <c r="CO36" s="167"/>
      <c r="CQ36" s="167"/>
      <c r="CR36" s="167"/>
      <c r="CS36" s="167"/>
      <c r="CT36" s="167"/>
      <c r="CU36" s="167"/>
      <c r="CW36" s="167"/>
      <c r="CX36" s="167"/>
      <c r="CY36" s="167"/>
      <c r="CZ36" s="167"/>
    </row>
    <row r="37" spans="2:104" x14ac:dyDescent="0.3">
      <c r="B37" s="69"/>
      <c r="C37" s="70"/>
      <c r="D37" s="70"/>
      <c r="E37" s="70"/>
      <c r="F37" s="70"/>
      <c r="G37" s="71"/>
      <c r="H37" s="72" t="s">
        <v>537</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2"/>
      <c r="BP37" s="75"/>
      <c r="BR37" s="167"/>
      <c r="BS37" s="167"/>
      <c r="BT37" s="167"/>
      <c r="BU37" s="167"/>
      <c r="BV37" s="167"/>
      <c r="BW37" s="167"/>
      <c r="BX37" s="167"/>
      <c r="BY37" s="167"/>
      <c r="BZ37" s="167"/>
      <c r="CA37" s="167"/>
      <c r="CB37" s="167"/>
      <c r="CC37" s="167"/>
      <c r="CD37" s="167"/>
      <c r="CF37" s="167"/>
      <c r="CG37" s="167"/>
      <c r="CH37" s="167"/>
      <c r="CJ37" s="167"/>
      <c r="CK37" s="167"/>
      <c r="CL37" s="167"/>
      <c r="CN37" s="167"/>
      <c r="CO37" s="167"/>
      <c r="CQ37" s="167"/>
      <c r="CR37" s="167"/>
      <c r="CS37" s="167"/>
      <c r="CT37" s="167"/>
      <c r="CU37" s="167"/>
      <c r="CW37" s="167"/>
      <c r="CX37" s="167"/>
      <c r="CY37" s="167"/>
      <c r="CZ37" s="167"/>
    </row>
    <row r="38" spans="2:104" x14ac:dyDescent="0.3">
      <c r="B38" s="69"/>
      <c r="C38" s="70"/>
      <c r="D38" s="70"/>
      <c r="E38" s="70"/>
      <c r="F38" s="70"/>
      <c r="G38" s="71"/>
      <c r="H38" s="72" t="s">
        <v>537</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2"/>
      <c r="BP38" s="75"/>
      <c r="BR38" s="167"/>
      <c r="BS38" s="167"/>
      <c r="BT38" s="167"/>
      <c r="BU38" s="167"/>
      <c r="BV38" s="167"/>
      <c r="BW38" s="167"/>
      <c r="BX38" s="167"/>
      <c r="BY38" s="167"/>
      <c r="BZ38" s="167"/>
      <c r="CA38" s="167"/>
      <c r="CB38" s="167"/>
      <c r="CC38" s="167"/>
      <c r="CD38" s="167"/>
      <c r="CF38" s="167"/>
      <c r="CG38" s="167"/>
      <c r="CH38" s="167"/>
      <c r="CJ38" s="167"/>
      <c r="CK38" s="167"/>
      <c r="CL38" s="167"/>
      <c r="CN38" s="167"/>
      <c r="CO38" s="167"/>
      <c r="CQ38" s="167"/>
      <c r="CR38" s="167"/>
      <c r="CS38" s="167"/>
      <c r="CT38" s="167"/>
      <c r="CU38" s="167"/>
      <c r="CW38" s="167"/>
      <c r="CX38" s="167"/>
      <c r="CY38" s="167"/>
      <c r="CZ38" s="167"/>
    </row>
    <row r="39" spans="2:104" x14ac:dyDescent="0.3">
      <c r="B39" s="69"/>
      <c r="C39" s="70"/>
      <c r="D39" s="70"/>
      <c r="E39" s="70"/>
      <c r="F39" s="70"/>
      <c r="G39" s="71"/>
      <c r="H39" s="72" t="s">
        <v>537</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2"/>
      <c r="BP39" s="75"/>
      <c r="BR39" s="167"/>
      <c r="BS39" s="167"/>
      <c r="BT39" s="167"/>
      <c r="BU39" s="167"/>
      <c r="BV39" s="167"/>
      <c r="BW39" s="167"/>
      <c r="BX39" s="167"/>
      <c r="BY39" s="167"/>
      <c r="BZ39" s="167"/>
      <c r="CA39" s="167"/>
      <c r="CB39" s="167"/>
      <c r="CC39" s="167"/>
      <c r="CD39" s="167"/>
      <c r="CF39" s="167"/>
      <c r="CG39" s="167"/>
      <c r="CH39" s="167"/>
      <c r="CJ39" s="167"/>
      <c r="CK39" s="167"/>
      <c r="CL39" s="167"/>
      <c r="CN39" s="167"/>
      <c r="CO39" s="167"/>
      <c r="CQ39" s="167"/>
      <c r="CR39" s="167"/>
      <c r="CS39" s="167"/>
      <c r="CT39" s="167"/>
      <c r="CU39" s="167"/>
      <c r="CW39" s="167"/>
      <c r="CX39" s="167"/>
      <c r="CY39" s="167"/>
      <c r="CZ39" s="167"/>
    </row>
    <row r="40" spans="2:104" x14ac:dyDescent="0.3">
      <c r="B40" s="69"/>
      <c r="C40" s="70"/>
      <c r="D40" s="70"/>
      <c r="E40" s="70"/>
      <c r="F40" s="70"/>
      <c r="G40" s="71"/>
      <c r="H40" s="72" t="s">
        <v>537</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2"/>
      <c r="BP40" s="75"/>
      <c r="BR40" s="167"/>
      <c r="BS40" s="167"/>
      <c r="BT40" s="167"/>
      <c r="BU40" s="167"/>
      <c r="BV40" s="167"/>
      <c r="BW40" s="167"/>
      <c r="BX40" s="167"/>
      <c r="BY40" s="167"/>
      <c r="BZ40" s="167"/>
      <c r="CA40" s="167"/>
      <c r="CB40" s="167"/>
      <c r="CC40" s="167"/>
      <c r="CD40" s="167"/>
      <c r="CF40" s="167"/>
      <c r="CG40" s="167"/>
      <c r="CH40" s="167"/>
      <c r="CJ40" s="167"/>
      <c r="CK40" s="167"/>
      <c r="CL40" s="167"/>
      <c r="CN40" s="167"/>
      <c r="CO40" s="167"/>
      <c r="CQ40" s="167"/>
      <c r="CR40" s="167"/>
      <c r="CS40" s="167"/>
      <c r="CT40" s="167"/>
      <c r="CU40" s="167"/>
      <c r="CW40" s="167"/>
      <c r="CX40" s="167"/>
      <c r="CY40" s="167"/>
      <c r="CZ40" s="167"/>
    </row>
    <row r="41" spans="2:104" x14ac:dyDescent="0.3">
      <c r="B41" s="69"/>
      <c r="C41" s="70"/>
      <c r="D41" s="70"/>
      <c r="E41" s="70"/>
      <c r="F41" s="70"/>
      <c r="G41" s="71"/>
      <c r="H41" s="72" t="s">
        <v>537</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2"/>
      <c r="BP41" s="75"/>
      <c r="BR41" s="167"/>
      <c r="BS41" s="167"/>
      <c r="BT41" s="167"/>
      <c r="BU41" s="167"/>
      <c r="BV41" s="167"/>
      <c r="BW41" s="167"/>
      <c r="BX41" s="167"/>
      <c r="BY41" s="167"/>
      <c r="BZ41" s="167"/>
      <c r="CA41" s="167"/>
      <c r="CB41" s="167"/>
      <c r="CC41" s="167"/>
      <c r="CD41" s="167"/>
      <c r="CF41" s="167"/>
      <c r="CG41" s="167"/>
      <c r="CH41" s="167"/>
      <c r="CJ41" s="167"/>
      <c r="CK41" s="167"/>
      <c r="CL41" s="167"/>
      <c r="CN41" s="167"/>
      <c r="CO41" s="167"/>
      <c r="CQ41" s="167"/>
      <c r="CR41" s="167"/>
      <c r="CS41" s="167"/>
      <c r="CT41" s="167"/>
      <c r="CU41" s="167"/>
      <c r="CW41" s="167"/>
      <c r="CX41" s="167"/>
      <c r="CY41" s="167"/>
      <c r="CZ41" s="167"/>
    </row>
    <row r="42" spans="2:104" x14ac:dyDescent="0.3">
      <c r="B42" s="69"/>
      <c r="C42" s="70"/>
      <c r="D42" s="70"/>
      <c r="E42" s="70"/>
      <c r="F42" s="70"/>
      <c r="G42" s="71"/>
      <c r="H42" s="72" t="s">
        <v>537</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2"/>
      <c r="BP42" s="75"/>
      <c r="BR42" s="167"/>
      <c r="BS42" s="167"/>
      <c r="BT42" s="167"/>
      <c r="BU42" s="167"/>
      <c r="BV42" s="167"/>
      <c r="BW42" s="167"/>
      <c r="BX42" s="167"/>
      <c r="BY42" s="167"/>
      <c r="BZ42" s="167"/>
      <c r="CA42" s="167"/>
      <c r="CB42" s="167"/>
      <c r="CC42" s="167"/>
      <c r="CD42" s="167"/>
      <c r="CF42" s="167"/>
      <c r="CG42" s="167"/>
      <c r="CH42" s="167"/>
      <c r="CJ42" s="167"/>
      <c r="CK42" s="167"/>
      <c r="CL42" s="167"/>
      <c r="CN42" s="167"/>
      <c r="CO42" s="167"/>
      <c r="CQ42" s="167"/>
      <c r="CR42" s="167"/>
      <c r="CS42" s="167"/>
      <c r="CT42" s="167"/>
      <c r="CU42" s="167"/>
      <c r="CW42" s="167"/>
      <c r="CX42" s="167"/>
      <c r="CY42" s="167"/>
      <c r="CZ42" s="167"/>
    </row>
    <row r="43" spans="2:104" x14ac:dyDescent="0.3">
      <c r="B43" s="69"/>
      <c r="C43" s="70"/>
      <c r="D43" s="70"/>
      <c r="E43" s="70"/>
      <c r="F43" s="70"/>
      <c r="G43" s="71"/>
      <c r="H43" s="72" t="s">
        <v>537</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2"/>
      <c r="BP43" s="75"/>
      <c r="BR43" s="167"/>
      <c r="BS43" s="167"/>
      <c r="BT43" s="167"/>
      <c r="BU43" s="167"/>
      <c r="BV43" s="167"/>
      <c r="BW43" s="167"/>
      <c r="BX43" s="167"/>
      <c r="BY43" s="167"/>
      <c r="BZ43" s="167"/>
      <c r="CA43" s="167"/>
      <c r="CB43" s="167"/>
      <c r="CC43" s="167"/>
      <c r="CD43" s="167"/>
      <c r="CF43" s="167"/>
      <c r="CG43" s="167"/>
      <c r="CH43" s="167"/>
      <c r="CJ43" s="167"/>
      <c r="CK43" s="167"/>
      <c r="CL43" s="167"/>
      <c r="CN43" s="167"/>
      <c r="CO43" s="167"/>
      <c r="CQ43" s="167"/>
      <c r="CR43" s="167"/>
      <c r="CS43" s="167"/>
      <c r="CT43" s="167"/>
      <c r="CU43" s="167"/>
      <c r="CW43" s="167"/>
      <c r="CX43" s="167"/>
      <c r="CY43" s="167"/>
      <c r="CZ43" s="167"/>
    </row>
    <row r="44" spans="2:104" x14ac:dyDescent="0.3">
      <c r="B44" s="69"/>
      <c r="C44" s="70"/>
      <c r="D44" s="70"/>
      <c r="E44" s="70"/>
      <c r="F44" s="70"/>
      <c r="G44" s="71"/>
      <c r="H44" s="72" t="s">
        <v>537</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2"/>
      <c r="BP44" s="75"/>
      <c r="BR44" s="167"/>
      <c r="BS44" s="167"/>
      <c r="BT44" s="167"/>
      <c r="BU44" s="167"/>
      <c r="BV44" s="167"/>
      <c r="BW44" s="167"/>
      <c r="BX44" s="167"/>
      <c r="BY44" s="167"/>
      <c r="BZ44" s="167"/>
      <c r="CA44" s="167"/>
      <c r="CB44" s="167"/>
      <c r="CC44" s="167"/>
      <c r="CD44" s="167"/>
      <c r="CF44" s="167"/>
      <c r="CG44" s="167"/>
      <c r="CH44" s="167"/>
      <c r="CJ44" s="167"/>
      <c r="CK44" s="167"/>
      <c r="CL44" s="167"/>
      <c r="CN44" s="167"/>
      <c r="CO44" s="167"/>
      <c r="CQ44" s="167"/>
      <c r="CR44" s="167"/>
      <c r="CS44" s="167"/>
      <c r="CT44" s="167"/>
      <c r="CU44" s="167"/>
      <c r="CW44" s="167"/>
      <c r="CX44" s="167"/>
      <c r="CY44" s="167"/>
      <c r="CZ44" s="167"/>
    </row>
    <row r="45" spans="2:104" x14ac:dyDescent="0.3">
      <c r="B45" s="69"/>
      <c r="C45" s="70"/>
      <c r="D45" s="70"/>
      <c r="E45" s="70"/>
      <c r="F45" s="70"/>
      <c r="G45" s="71"/>
      <c r="H45" s="72" t="s">
        <v>537</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2"/>
      <c r="BP45" s="75"/>
      <c r="BR45" s="167"/>
      <c r="BS45" s="167"/>
      <c r="BT45" s="167"/>
      <c r="BU45" s="167"/>
      <c r="BV45" s="167"/>
      <c r="BW45" s="167"/>
      <c r="BX45" s="167"/>
      <c r="BY45" s="167"/>
      <c r="BZ45" s="167"/>
      <c r="CA45" s="167"/>
      <c r="CB45" s="167"/>
      <c r="CC45" s="167"/>
      <c r="CD45" s="167"/>
      <c r="CF45" s="167"/>
      <c r="CG45" s="167"/>
      <c r="CH45" s="167"/>
      <c r="CJ45" s="167"/>
      <c r="CK45" s="167"/>
      <c r="CL45" s="167"/>
      <c r="CN45" s="167"/>
      <c r="CO45" s="167"/>
      <c r="CQ45" s="167"/>
      <c r="CR45" s="167"/>
      <c r="CS45" s="167"/>
      <c r="CT45" s="167"/>
      <c r="CU45" s="167"/>
      <c r="CW45" s="167"/>
      <c r="CX45" s="167"/>
      <c r="CY45" s="167"/>
      <c r="CZ45" s="167"/>
    </row>
    <row r="46" spans="2:104" x14ac:dyDescent="0.3">
      <c r="B46" s="69"/>
      <c r="C46" s="70"/>
      <c r="D46" s="70"/>
      <c r="E46" s="70"/>
      <c r="F46" s="70"/>
      <c r="G46" s="71"/>
      <c r="H46" s="72" t="s">
        <v>537</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2"/>
      <c r="BP46" s="75"/>
      <c r="BR46" s="167"/>
      <c r="BS46" s="167"/>
      <c r="BT46" s="167"/>
      <c r="BU46" s="167"/>
      <c r="BV46" s="167"/>
      <c r="BW46" s="167"/>
      <c r="BX46" s="167"/>
      <c r="BY46" s="167"/>
      <c r="BZ46" s="167"/>
      <c r="CA46" s="167"/>
      <c r="CB46" s="167"/>
      <c r="CC46" s="167"/>
      <c r="CD46" s="167"/>
      <c r="CF46" s="167"/>
      <c r="CG46" s="167"/>
      <c r="CH46" s="167"/>
      <c r="CJ46" s="167"/>
      <c r="CK46" s="167"/>
      <c r="CL46" s="167"/>
      <c r="CN46" s="167"/>
      <c r="CO46" s="167"/>
      <c r="CQ46" s="167"/>
      <c r="CR46" s="167"/>
      <c r="CS46" s="167"/>
      <c r="CT46" s="167"/>
      <c r="CU46" s="167"/>
      <c r="CW46" s="167"/>
      <c r="CX46" s="167"/>
      <c r="CY46" s="167"/>
      <c r="CZ46" s="167"/>
    </row>
    <row r="47" spans="2:104" x14ac:dyDescent="0.3">
      <c r="B47" s="69"/>
      <c r="C47" s="70"/>
      <c r="D47" s="70"/>
      <c r="E47" s="70"/>
      <c r="F47" s="70"/>
      <c r="G47" s="71"/>
      <c r="H47" s="72" t="s">
        <v>537</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2"/>
      <c r="BP47" s="75"/>
      <c r="BR47" s="167"/>
      <c r="BS47" s="167"/>
      <c r="BT47" s="167"/>
      <c r="BU47" s="167"/>
      <c r="BV47" s="167"/>
      <c r="BW47" s="167"/>
      <c r="BX47" s="167"/>
      <c r="BY47" s="167"/>
      <c r="BZ47" s="167"/>
      <c r="CA47" s="167"/>
      <c r="CB47" s="167"/>
      <c r="CC47" s="167"/>
      <c r="CD47" s="167"/>
      <c r="CF47" s="167"/>
      <c r="CG47" s="167"/>
      <c r="CH47" s="167"/>
      <c r="CJ47" s="167"/>
      <c r="CK47" s="167"/>
      <c r="CL47" s="167"/>
      <c r="CN47" s="167"/>
      <c r="CO47" s="167"/>
      <c r="CQ47" s="167"/>
      <c r="CR47" s="167"/>
      <c r="CS47" s="167"/>
      <c r="CT47" s="167"/>
      <c r="CU47" s="167"/>
      <c r="CW47" s="167"/>
      <c r="CX47" s="167"/>
      <c r="CY47" s="167"/>
      <c r="CZ47" s="167"/>
    </row>
    <row r="48" spans="2:104" x14ac:dyDescent="0.3">
      <c r="B48" s="69"/>
      <c r="C48" s="70"/>
      <c r="D48" s="70"/>
      <c r="E48" s="70"/>
      <c r="F48" s="70"/>
      <c r="G48" s="71"/>
      <c r="H48" s="72" t="s">
        <v>537</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2"/>
      <c r="BP48" s="75"/>
      <c r="BR48" s="167"/>
      <c r="BS48" s="167"/>
      <c r="BT48" s="167"/>
      <c r="BU48" s="167"/>
      <c r="BV48" s="167"/>
      <c r="BW48" s="167"/>
      <c r="BX48" s="167"/>
      <c r="BY48" s="167"/>
      <c r="BZ48" s="167"/>
      <c r="CA48" s="167"/>
      <c r="CB48" s="167"/>
      <c r="CC48" s="167"/>
      <c r="CD48" s="167"/>
      <c r="CF48" s="167"/>
      <c r="CG48" s="167"/>
      <c r="CH48" s="167"/>
      <c r="CJ48" s="167"/>
      <c r="CK48" s="167"/>
      <c r="CL48" s="167"/>
      <c r="CN48" s="167"/>
      <c r="CO48" s="167"/>
      <c r="CQ48" s="167"/>
      <c r="CR48" s="167"/>
      <c r="CS48" s="167"/>
      <c r="CT48" s="167"/>
      <c r="CU48" s="167"/>
      <c r="CW48" s="167"/>
      <c r="CX48" s="167"/>
      <c r="CY48" s="167"/>
      <c r="CZ48" s="167"/>
    </row>
    <row r="49" spans="2:104" x14ac:dyDescent="0.3">
      <c r="B49" s="69"/>
      <c r="C49" s="70"/>
      <c r="D49" s="70"/>
      <c r="E49" s="70"/>
      <c r="F49" s="70"/>
      <c r="G49" s="71"/>
      <c r="H49" s="72" t="s">
        <v>537</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2"/>
      <c r="BP49" s="75"/>
      <c r="BR49" s="167"/>
      <c r="BS49" s="167"/>
      <c r="BT49" s="167"/>
      <c r="BU49" s="167"/>
      <c r="BV49" s="167"/>
      <c r="BW49" s="167"/>
      <c r="BX49" s="167"/>
      <c r="BY49" s="167"/>
      <c r="BZ49" s="167"/>
      <c r="CA49" s="167"/>
      <c r="CB49" s="167"/>
      <c r="CC49" s="167"/>
      <c r="CD49" s="167"/>
      <c r="CF49" s="167"/>
      <c r="CG49" s="167"/>
      <c r="CH49" s="167"/>
      <c r="CJ49" s="167"/>
      <c r="CK49" s="167"/>
      <c r="CL49" s="167"/>
      <c r="CN49" s="167"/>
      <c r="CO49" s="167"/>
      <c r="CQ49" s="167"/>
      <c r="CR49" s="167"/>
      <c r="CS49" s="167"/>
      <c r="CT49" s="167"/>
      <c r="CU49" s="167"/>
      <c r="CW49" s="167"/>
      <c r="CX49" s="167"/>
      <c r="CY49" s="167"/>
      <c r="CZ49" s="167"/>
    </row>
    <row r="50" spans="2:104" x14ac:dyDescent="0.3">
      <c r="B50" s="69"/>
      <c r="C50" s="70"/>
      <c r="D50" s="70"/>
      <c r="E50" s="70"/>
      <c r="F50" s="70"/>
      <c r="G50" s="71"/>
      <c r="H50" s="72" t="s">
        <v>537</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2"/>
      <c r="BP50" s="75"/>
      <c r="BR50" s="167"/>
      <c r="BS50" s="167"/>
      <c r="BT50" s="167"/>
      <c r="BU50" s="167"/>
      <c r="BV50" s="167"/>
      <c r="BW50" s="167"/>
      <c r="BX50" s="167"/>
      <c r="BY50" s="167"/>
      <c r="BZ50" s="167"/>
      <c r="CA50" s="167"/>
      <c r="CB50" s="167"/>
      <c r="CC50" s="167"/>
      <c r="CD50" s="167"/>
      <c r="CF50" s="167"/>
      <c r="CG50" s="167"/>
      <c r="CH50" s="167"/>
      <c r="CJ50" s="167"/>
      <c r="CK50" s="167"/>
      <c r="CL50" s="167"/>
      <c r="CN50" s="167"/>
      <c r="CO50" s="167"/>
      <c r="CQ50" s="167"/>
      <c r="CR50" s="167"/>
      <c r="CS50" s="167"/>
      <c r="CT50" s="167"/>
      <c r="CU50" s="167"/>
      <c r="CW50" s="167"/>
      <c r="CX50" s="167"/>
      <c r="CY50" s="167"/>
      <c r="CZ50" s="167"/>
    </row>
    <row r="51" spans="2:104" x14ac:dyDescent="0.3">
      <c r="B51" s="69"/>
      <c r="C51" s="70"/>
      <c r="D51" s="70"/>
      <c r="E51" s="70"/>
      <c r="F51" s="70"/>
      <c r="G51" s="71"/>
      <c r="H51" s="72" t="s">
        <v>537</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2"/>
      <c r="BP51" s="75"/>
      <c r="BR51" s="167"/>
      <c r="BS51" s="167"/>
      <c r="BT51" s="167"/>
      <c r="BU51" s="167"/>
      <c r="BV51" s="167"/>
      <c r="BW51" s="167"/>
      <c r="BX51" s="167"/>
      <c r="BY51" s="167"/>
      <c r="BZ51" s="167"/>
      <c r="CA51" s="167"/>
      <c r="CB51" s="167"/>
      <c r="CC51" s="167"/>
      <c r="CD51" s="167"/>
      <c r="CF51" s="167"/>
      <c r="CG51" s="167"/>
      <c r="CH51" s="167"/>
      <c r="CJ51" s="167"/>
      <c r="CK51" s="167"/>
      <c r="CL51" s="167"/>
      <c r="CN51" s="167"/>
      <c r="CO51" s="167"/>
      <c r="CQ51" s="167"/>
      <c r="CR51" s="167"/>
      <c r="CS51" s="167"/>
      <c r="CT51" s="167"/>
      <c r="CU51" s="167"/>
      <c r="CW51" s="167"/>
      <c r="CX51" s="167"/>
      <c r="CY51" s="167"/>
      <c r="CZ51" s="167"/>
    </row>
    <row r="52" spans="2:104" x14ac:dyDescent="0.3">
      <c r="B52" s="69"/>
      <c r="C52" s="70"/>
      <c r="D52" s="70"/>
      <c r="E52" s="70"/>
      <c r="F52" s="70"/>
      <c r="G52" s="71"/>
      <c r="H52" s="72" t="s">
        <v>537</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2"/>
      <c r="BP52" s="75"/>
      <c r="BR52" s="167"/>
      <c r="BS52" s="167"/>
      <c r="BT52" s="167"/>
      <c r="BU52" s="167"/>
      <c r="BV52" s="167"/>
      <c r="BW52" s="167"/>
      <c r="BX52" s="167"/>
      <c r="BY52" s="167"/>
      <c r="BZ52" s="167"/>
      <c r="CA52" s="167"/>
      <c r="CB52" s="167"/>
      <c r="CC52" s="167"/>
      <c r="CD52" s="167"/>
      <c r="CF52" s="167"/>
      <c r="CG52" s="167"/>
      <c r="CH52" s="167"/>
      <c r="CJ52" s="167"/>
      <c r="CK52" s="167"/>
      <c r="CL52" s="167"/>
      <c r="CN52" s="167"/>
      <c r="CO52" s="167"/>
      <c r="CQ52" s="167"/>
      <c r="CR52" s="167"/>
      <c r="CS52" s="167"/>
      <c r="CT52" s="167"/>
      <c r="CU52" s="167"/>
      <c r="CW52" s="167"/>
      <c r="CX52" s="167"/>
      <c r="CY52" s="167"/>
      <c r="CZ52" s="167"/>
    </row>
    <row r="53" spans="2:104" x14ac:dyDescent="0.3">
      <c r="B53" s="69"/>
      <c r="C53" s="70"/>
      <c r="D53" s="70"/>
      <c r="E53" s="70"/>
      <c r="F53" s="70"/>
      <c r="G53" s="71"/>
      <c r="H53" s="72" t="s">
        <v>537</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2"/>
      <c r="BP53" s="75"/>
      <c r="BR53" s="167"/>
      <c r="BS53" s="167"/>
      <c r="BT53" s="167"/>
      <c r="BU53" s="167"/>
      <c r="BV53" s="167"/>
      <c r="BW53" s="167"/>
      <c r="BX53" s="167"/>
      <c r="BY53" s="167"/>
      <c r="BZ53" s="167"/>
      <c r="CA53" s="167"/>
      <c r="CB53" s="167"/>
      <c r="CC53" s="167"/>
      <c r="CD53" s="167"/>
      <c r="CF53" s="167"/>
      <c r="CG53" s="167"/>
      <c r="CH53" s="167"/>
      <c r="CJ53" s="167"/>
      <c r="CK53" s="167"/>
      <c r="CL53" s="167"/>
      <c r="CN53" s="167"/>
      <c r="CO53" s="167"/>
      <c r="CQ53" s="167"/>
      <c r="CR53" s="167"/>
      <c r="CS53" s="167"/>
      <c r="CT53" s="167"/>
      <c r="CU53" s="167"/>
      <c r="CW53" s="167"/>
      <c r="CX53" s="167"/>
      <c r="CY53" s="167"/>
      <c r="CZ53" s="167"/>
    </row>
    <row r="54" spans="2:104" x14ac:dyDescent="0.3">
      <c r="B54" s="69"/>
      <c r="C54" s="70"/>
      <c r="D54" s="70"/>
      <c r="E54" s="70"/>
      <c r="F54" s="70"/>
      <c r="G54" s="71"/>
      <c r="H54" s="72" t="s">
        <v>537</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2"/>
      <c r="BP54" s="75"/>
      <c r="BR54" s="167"/>
      <c r="BS54" s="167"/>
      <c r="BT54" s="167"/>
      <c r="BU54" s="167"/>
      <c r="BV54" s="167"/>
      <c r="BW54" s="167"/>
      <c r="BX54" s="167"/>
      <c r="BY54" s="167"/>
      <c r="BZ54" s="167"/>
      <c r="CA54" s="167"/>
      <c r="CB54" s="167"/>
      <c r="CC54" s="167"/>
      <c r="CD54" s="167"/>
      <c r="CF54" s="167"/>
      <c r="CG54" s="167"/>
      <c r="CH54" s="167"/>
      <c r="CJ54" s="167"/>
      <c r="CK54" s="167"/>
      <c r="CL54" s="167"/>
      <c r="CN54" s="167"/>
      <c r="CO54" s="167"/>
      <c r="CQ54" s="167"/>
      <c r="CR54" s="167"/>
      <c r="CS54" s="167"/>
      <c r="CT54" s="167"/>
      <c r="CU54" s="167"/>
      <c r="CW54" s="167"/>
      <c r="CX54" s="167"/>
      <c r="CY54" s="167"/>
      <c r="CZ54" s="167"/>
    </row>
    <row r="55" spans="2:104" x14ac:dyDescent="0.3">
      <c r="B55" s="69"/>
      <c r="C55" s="70"/>
      <c r="D55" s="70"/>
      <c r="E55" s="70"/>
      <c r="F55" s="70"/>
      <c r="G55" s="71"/>
      <c r="H55" s="72" t="s">
        <v>537</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2"/>
      <c r="BP55" s="75"/>
      <c r="BR55" s="167"/>
      <c r="BS55" s="167"/>
      <c r="BT55" s="167"/>
      <c r="BU55" s="167"/>
      <c r="BV55" s="167"/>
      <c r="BW55" s="167"/>
      <c r="BX55" s="167"/>
      <c r="BY55" s="167"/>
      <c r="BZ55" s="167"/>
      <c r="CA55" s="167"/>
      <c r="CB55" s="167"/>
      <c r="CC55" s="167"/>
      <c r="CD55" s="167"/>
      <c r="CF55" s="167"/>
      <c r="CG55" s="167"/>
      <c r="CH55" s="167"/>
      <c r="CJ55" s="167"/>
      <c r="CK55" s="167"/>
      <c r="CL55" s="167"/>
      <c r="CN55" s="167"/>
      <c r="CO55" s="167"/>
      <c r="CQ55" s="167"/>
      <c r="CR55" s="167"/>
      <c r="CS55" s="167"/>
      <c r="CT55" s="167"/>
      <c r="CU55" s="167"/>
      <c r="CW55" s="167"/>
      <c r="CX55" s="167"/>
      <c r="CY55" s="167"/>
      <c r="CZ55" s="167"/>
    </row>
    <row r="56" spans="2:104" x14ac:dyDescent="0.3">
      <c r="B56" s="69"/>
      <c r="C56" s="70"/>
      <c r="D56" s="70"/>
      <c r="E56" s="70"/>
      <c r="F56" s="70"/>
      <c r="G56" s="71"/>
      <c r="H56" s="72" t="s">
        <v>537</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2"/>
      <c r="BP56" s="75"/>
      <c r="BR56" s="167"/>
      <c r="BS56" s="167"/>
      <c r="BT56" s="167"/>
      <c r="BU56" s="167"/>
      <c r="BV56" s="167"/>
      <c r="BW56" s="167"/>
      <c r="BX56" s="167"/>
      <c r="BY56" s="167"/>
      <c r="BZ56" s="167"/>
      <c r="CA56" s="167"/>
      <c r="CB56" s="167"/>
      <c r="CC56" s="167"/>
      <c r="CD56" s="167"/>
      <c r="CF56" s="167"/>
      <c r="CG56" s="167"/>
      <c r="CH56" s="167"/>
      <c r="CJ56" s="167"/>
      <c r="CK56" s="167"/>
      <c r="CL56" s="167"/>
      <c r="CN56" s="167"/>
      <c r="CO56" s="167"/>
      <c r="CQ56" s="167"/>
      <c r="CR56" s="167"/>
      <c r="CS56" s="167"/>
      <c r="CT56" s="167"/>
      <c r="CU56" s="167"/>
      <c r="CW56" s="167"/>
      <c r="CX56" s="167"/>
      <c r="CY56" s="167"/>
      <c r="CZ56" s="167"/>
    </row>
    <row r="57" spans="2:104" x14ac:dyDescent="0.3">
      <c r="B57" s="69"/>
      <c r="C57" s="70"/>
      <c r="D57" s="70"/>
      <c r="E57" s="70"/>
      <c r="F57" s="70"/>
      <c r="G57" s="71"/>
      <c r="H57" s="72" t="s">
        <v>537</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2"/>
      <c r="BP57" s="75"/>
      <c r="BR57" s="167"/>
      <c r="BS57" s="167"/>
      <c r="BT57" s="167"/>
      <c r="BU57" s="167"/>
      <c r="BV57" s="167"/>
      <c r="BW57" s="167"/>
      <c r="BX57" s="167"/>
      <c r="BY57" s="167"/>
      <c r="BZ57" s="167"/>
      <c r="CA57" s="167"/>
      <c r="CB57" s="167"/>
      <c r="CC57" s="167"/>
      <c r="CD57" s="167"/>
      <c r="CF57" s="167"/>
      <c r="CG57" s="167"/>
      <c r="CH57" s="167"/>
      <c r="CJ57" s="167"/>
      <c r="CK57" s="167"/>
      <c r="CL57" s="167"/>
      <c r="CN57" s="167"/>
      <c r="CO57" s="167"/>
      <c r="CQ57" s="167"/>
      <c r="CR57" s="167"/>
      <c r="CS57" s="167"/>
      <c r="CT57" s="167"/>
      <c r="CU57" s="167"/>
      <c r="CW57" s="167"/>
      <c r="CX57" s="167"/>
      <c r="CY57" s="167"/>
      <c r="CZ57" s="167"/>
    </row>
    <row r="58" spans="2:104" x14ac:dyDescent="0.3">
      <c r="B58" s="69"/>
      <c r="C58" s="70"/>
      <c r="D58" s="70"/>
      <c r="E58" s="70"/>
      <c r="F58" s="70"/>
      <c r="G58" s="71"/>
      <c r="H58" s="72" t="s">
        <v>537</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2"/>
      <c r="BP58" s="75"/>
      <c r="BR58" s="167"/>
      <c r="BS58" s="167"/>
      <c r="BT58" s="167"/>
      <c r="BU58" s="167"/>
      <c r="BV58" s="167"/>
      <c r="BW58" s="167"/>
      <c r="BX58" s="167"/>
      <c r="BY58" s="167"/>
      <c r="BZ58" s="167"/>
      <c r="CA58" s="167"/>
      <c r="CB58" s="167"/>
      <c r="CC58" s="167"/>
      <c r="CD58" s="167"/>
      <c r="CF58" s="167"/>
      <c r="CG58" s="167"/>
      <c r="CH58" s="167"/>
      <c r="CJ58" s="167"/>
      <c r="CK58" s="167"/>
      <c r="CL58" s="167"/>
      <c r="CN58" s="167"/>
      <c r="CO58" s="167"/>
      <c r="CQ58" s="167"/>
      <c r="CR58" s="167"/>
      <c r="CS58" s="167"/>
      <c r="CT58" s="167"/>
      <c r="CU58" s="167"/>
      <c r="CW58" s="167"/>
      <c r="CX58" s="167"/>
      <c r="CY58" s="167"/>
      <c r="CZ58" s="167"/>
    </row>
    <row r="59" spans="2:104" x14ac:dyDescent="0.3">
      <c r="B59" s="69"/>
      <c r="C59" s="70"/>
      <c r="D59" s="70"/>
      <c r="E59" s="70"/>
      <c r="F59" s="70"/>
      <c r="G59" s="71"/>
      <c r="H59" s="72" t="s">
        <v>537</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2"/>
      <c r="BP59" s="75"/>
      <c r="BR59" s="167"/>
      <c r="BS59" s="167"/>
      <c r="BT59" s="167"/>
      <c r="BU59" s="167"/>
      <c r="BV59" s="167"/>
      <c r="BW59" s="167"/>
      <c r="BX59" s="167"/>
      <c r="BY59" s="167"/>
      <c r="BZ59" s="167"/>
      <c r="CA59" s="167"/>
      <c r="CB59" s="167"/>
      <c r="CC59" s="167"/>
      <c r="CD59" s="167"/>
      <c r="CF59" s="167"/>
      <c r="CG59" s="167"/>
      <c r="CH59" s="167"/>
      <c r="CJ59" s="167"/>
      <c r="CK59" s="167"/>
      <c r="CL59" s="167"/>
      <c r="CN59" s="167"/>
      <c r="CO59" s="167"/>
      <c r="CQ59" s="167"/>
      <c r="CR59" s="167"/>
      <c r="CS59" s="167"/>
      <c r="CT59" s="167"/>
      <c r="CU59" s="167"/>
      <c r="CW59" s="167"/>
      <c r="CX59" s="167"/>
      <c r="CY59" s="167"/>
      <c r="CZ59" s="167"/>
    </row>
    <row r="60" spans="2:104" x14ac:dyDescent="0.3">
      <c r="B60" s="69"/>
      <c r="C60" s="70"/>
      <c r="D60" s="70"/>
      <c r="E60" s="70"/>
      <c r="F60" s="70"/>
      <c r="G60" s="71"/>
      <c r="H60" s="72" t="s">
        <v>537</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2"/>
      <c r="BP60" s="75"/>
      <c r="BR60" s="167"/>
      <c r="BS60" s="167"/>
      <c r="BT60" s="167"/>
      <c r="BU60" s="167"/>
      <c r="BV60" s="167"/>
      <c r="BW60" s="167"/>
      <c r="BX60" s="167"/>
      <c r="BY60" s="167"/>
      <c r="BZ60" s="167"/>
      <c r="CA60" s="167"/>
      <c r="CB60" s="167"/>
      <c r="CC60" s="167"/>
      <c r="CD60" s="167"/>
      <c r="CF60" s="167"/>
      <c r="CG60" s="167"/>
      <c r="CH60" s="167"/>
      <c r="CJ60" s="167"/>
      <c r="CK60" s="167"/>
      <c r="CL60" s="167"/>
      <c r="CN60" s="167"/>
      <c r="CO60" s="167"/>
      <c r="CQ60" s="167"/>
      <c r="CR60" s="167"/>
      <c r="CS60" s="167"/>
      <c r="CT60" s="167"/>
      <c r="CU60" s="167"/>
      <c r="CW60" s="167"/>
      <c r="CX60" s="167"/>
      <c r="CY60" s="167"/>
      <c r="CZ60" s="167"/>
    </row>
    <row r="61" spans="2:104" x14ac:dyDescent="0.3">
      <c r="B61" s="69"/>
      <c r="C61" s="70"/>
      <c r="D61" s="70"/>
      <c r="E61" s="70"/>
      <c r="F61" s="70"/>
      <c r="G61" s="71"/>
      <c r="H61" s="72" t="s">
        <v>537</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2"/>
      <c r="BP61" s="75"/>
      <c r="BR61" s="167"/>
      <c r="BS61" s="167"/>
      <c r="BT61" s="167"/>
      <c r="BU61" s="167"/>
      <c r="BV61" s="167"/>
      <c r="BW61" s="167"/>
      <c r="BX61" s="167"/>
      <c r="BY61" s="167"/>
      <c r="BZ61" s="167"/>
      <c r="CA61" s="167"/>
      <c r="CB61" s="167"/>
      <c r="CC61" s="167"/>
      <c r="CD61" s="167"/>
      <c r="CF61" s="167"/>
      <c r="CG61" s="167"/>
      <c r="CH61" s="167"/>
      <c r="CJ61" s="167"/>
      <c r="CK61" s="167"/>
      <c r="CL61" s="167"/>
      <c r="CN61" s="167"/>
      <c r="CO61" s="167"/>
      <c r="CQ61" s="167"/>
      <c r="CR61" s="167"/>
      <c r="CS61" s="167"/>
      <c r="CT61" s="167"/>
      <c r="CU61" s="167"/>
      <c r="CW61" s="167"/>
      <c r="CX61" s="167"/>
      <c r="CY61" s="167"/>
      <c r="CZ61" s="167"/>
    </row>
    <row r="62" spans="2:104" ht="15" thickBot="1" x14ac:dyDescent="0.35">
      <c r="B62" s="77"/>
      <c r="C62" s="78"/>
      <c r="D62" s="78"/>
      <c r="E62" s="78"/>
      <c r="F62" s="78"/>
      <c r="G62" s="79"/>
      <c r="H62" s="72" t="s">
        <v>537</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3"/>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3">
      <c r="H63" s="55"/>
      <c r="AY63" s="84" t="s">
        <v>523</v>
      </c>
    </row>
  </sheetData>
  <autoFilter ref="B4:BQ63" xr:uid="{00000000-0009-0000-0000-000000000000}">
    <sortState ref="B7:BQ63">
      <sortCondition ref="B4"/>
    </sortState>
  </autoFilter>
  <mergeCells count="20">
    <mergeCell ref="AH3:AZ3"/>
    <mergeCell ref="BB3:BE3"/>
    <mergeCell ref="BG3:BH3"/>
    <mergeCell ref="BJ3:BP3"/>
    <mergeCell ref="B2:G2"/>
    <mergeCell ref="I2:AZ2"/>
    <mergeCell ref="BB2:BP2"/>
    <mergeCell ref="B3:B4"/>
    <mergeCell ref="C3:C4"/>
    <mergeCell ref="D3:D4"/>
    <mergeCell ref="E3:E4"/>
    <mergeCell ref="F3:F4"/>
    <mergeCell ref="G3:G4"/>
    <mergeCell ref="K3:AF3"/>
    <mergeCell ref="CW2:CZ3"/>
    <mergeCell ref="BR2:CD3"/>
    <mergeCell ref="CF2:CH3"/>
    <mergeCell ref="CJ2:CL3"/>
    <mergeCell ref="CN2:CO3"/>
    <mergeCell ref="CQ2:CU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AF8B9-B691-4497-AD7F-A09BC508726A}">
  <sheetPr>
    <tabColor rgb="FFFFFF00"/>
  </sheetPr>
  <dimension ref="A1:AG128"/>
  <sheetViews>
    <sheetView zoomScaleNormal="100" workbookViewId="0">
      <pane xSplit="4" ySplit="2" topLeftCell="J3" activePane="bottomRight" state="frozen"/>
      <selection pane="topRight" activeCell="E1" sqref="E1"/>
      <selection pane="bottomLeft" activeCell="A3" sqref="A3"/>
      <selection pane="bottomRight" activeCell="A10" sqref="A10"/>
    </sheetView>
  </sheetViews>
  <sheetFormatPr defaultRowHeight="14.4" outlineLevelCol="1" x14ac:dyDescent="0.3"/>
  <cols>
    <col min="1" max="1" width="57.5546875" bestFit="1" customWidth="1"/>
    <col min="2" max="2" width="2.6640625" customWidth="1"/>
    <col min="3" max="3" width="28.109375" bestFit="1" customWidth="1"/>
    <col min="4" max="4" width="2.6640625" customWidth="1"/>
    <col min="5" max="5" width="45" hidden="1" customWidth="1"/>
    <col min="6" max="6" width="21.44140625" hidden="1" customWidth="1" outlineLevel="1"/>
    <col min="7" max="7" width="37" hidden="1" customWidth="1" outlineLevel="1"/>
    <col min="8" max="8" width="26.109375" hidden="1" customWidth="1" outlineLevel="1"/>
    <col min="9" max="9" width="27.88671875" hidden="1" customWidth="1" outlineLevel="1"/>
    <col min="10" max="10" width="4.21875" bestFit="1" customWidth="1" collapsed="1"/>
    <col min="11" max="11" width="39.6640625" hidden="1" customWidth="1" outlineLevel="1"/>
    <col min="12" max="12" width="33.21875" hidden="1" customWidth="1" outlineLevel="1"/>
    <col min="13" max="13" width="4.21875" bestFit="1" customWidth="1" collapsed="1"/>
    <col min="14" max="14" width="27.88671875" hidden="1" customWidth="1" outlineLevel="1"/>
    <col min="15" max="15" width="24.109375" hidden="1" customWidth="1" outlineLevel="1"/>
    <col min="16" max="16" width="23.21875" hidden="1" customWidth="1" outlineLevel="1"/>
    <col min="17" max="17" width="26.6640625" hidden="1" customWidth="1" outlineLevel="1"/>
    <col min="18" max="18" width="25.88671875" hidden="1" customWidth="1" outlineLevel="1"/>
    <col min="19" max="23" width="22.77734375" hidden="1" customWidth="1" outlineLevel="1"/>
    <col min="24" max="24" width="4.21875" bestFit="1" customWidth="1" collapsed="1"/>
    <col min="25" max="25" width="34.21875" hidden="1" customWidth="1" outlineLevel="1"/>
    <col min="26" max="26" width="35.109375" hidden="1" customWidth="1" outlineLevel="1"/>
    <col min="27" max="27" width="28.88671875" hidden="1" customWidth="1" outlineLevel="1"/>
    <col min="28" max="28" width="39.44140625" hidden="1" customWidth="1" outlineLevel="1"/>
    <col min="29" max="29" width="37" hidden="1" customWidth="1" outlineLevel="1"/>
    <col min="30" max="30" width="42.44140625" hidden="1" customWidth="1" outlineLevel="1"/>
    <col min="31" max="31" width="4.21875" bestFit="1" customWidth="1" collapsed="1"/>
    <col min="32" max="32" width="46.44140625" hidden="1" customWidth="1" outlineLevel="1"/>
    <col min="33" max="33" width="4.21875" bestFit="1" customWidth="1" collapsed="1"/>
  </cols>
  <sheetData>
    <row r="1" spans="1:33" s="302" customFormat="1" ht="97.2" customHeight="1" x14ac:dyDescent="0.35">
      <c r="A1" s="296" t="s">
        <v>891</v>
      </c>
      <c r="B1" s="296" t="s">
        <v>604</v>
      </c>
      <c r="C1" s="296" t="s">
        <v>625</v>
      </c>
      <c r="D1" s="296" t="s">
        <v>626</v>
      </c>
      <c r="E1" s="296" t="s">
        <v>799</v>
      </c>
      <c r="F1" s="296" t="s">
        <v>587</v>
      </c>
      <c r="G1" s="296" t="s">
        <v>586</v>
      </c>
      <c r="H1" s="296" t="s">
        <v>585</v>
      </c>
      <c r="I1" s="296" t="s">
        <v>576</v>
      </c>
      <c r="J1" s="297" t="s">
        <v>672</v>
      </c>
      <c r="K1" s="298" t="s">
        <v>584</v>
      </c>
      <c r="L1" s="298" t="s">
        <v>583</v>
      </c>
      <c r="M1" s="297" t="s">
        <v>681</v>
      </c>
      <c r="N1" s="299" t="s">
        <v>684</v>
      </c>
      <c r="O1" s="299" t="s">
        <v>685</v>
      </c>
      <c r="P1" s="299" t="s">
        <v>686</v>
      </c>
      <c r="Q1" s="299" t="s">
        <v>687</v>
      </c>
      <c r="R1" s="299" t="s">
        <v>688</v>
      </c>
      <c r="S1" s="299" t="s">
        <v>823</v>
      </c>
      <c r="T1" s="299" t="s">
        <v>824</v>
      </c>
      <c r="U1" s="299" t="s">
        <v>825</v>
      </c>
      <c r="V1" s="299" t="s">
        <v>826</v>
      </c>
      <c r="W1" s="299" t="s">
        <v>827</v>
      </c>
      <c r="X1" s="297" t="s">
        <v>167</v>
      </c>
      <c r="Y1" s="300" t="s">
        <v>582</v>
      </c>
      <c r="Z1" s="300" t="s">
        <v>581</v>
      </c>
      <c r="AA1" s="300" t="s">
        <v>580</v>
      </c>
      <c r="AB1" s="300" t="s">
        <v>579</v>
      </c>
      <c r="AC1" s="301" t="s">
        <v>578</v>
      </c>
      <c r="AD1" s="300" t="s">
        <v>577</v>
      </c>
      <c r="AE1" s="297" t="s">
        <v>682</v>
      </c>
      <c r="AF1" s="300" t="s">
        <v>575</v>
      </c>
      <c r="AG1" s="297" t="s">
        <v>683</v>
      </c>
    </row>
    <row r="2" spans="1:33" s="295" customFormat="1" ht="14.4" customHeight="1" x14ac:dyDescent="0.3">
      <c r="A2" s="288" t="str">
        <f>Start!D2</f>
        <v>Hoogbouwaansluiting verplaatsen (exclusief meter)</v>
      </c>
      <c r="B2" s="289" t="str">
        <f>IF(Start!$D$2=Scenario!A2,"1","0")</f>
        <v>1</v>
      </c>
      <c r="C2" s="288" t="str">
        <f>Start!D11</f>
        <v>Verplaatsen</v>
      </c>
      <c r="D2" s="289" t="str">
        <f>IF(B2="1",IF(Start!$D$11=Scenario!C2,"1","0"),"0")</f>
        <v>1</v>
      </c>
      <c r="E2" s="288" t="str">
        <f>VLOOKUP(Start!D2,$A$3:$AG$78,5,FALSE)</f>
        <v>Hoogbouwaansluiting verplaatsen (exclusief meter)</v>
      </c>
      <c r="F2" s="288">
        <f>VLOOKUP(Start!D2,$A$3:$AG$78,6,FALSE)</f>
        <v>0</v>
      </c>
      <c r="G2" s="288">
        <f>VLOOKUP(Start!D2,$A$3:$AG$78,7,FALSE)</f>
        <v>0</v>
      </c>
      <c r="H2" s="288">
        <f>VLOOKUP(Start!D2,$A$3:$AG$78,8,FALSE)</f>
        <v>0</v>
      </c>
      <c r="I2" s="288">
        <f>VLOOKUP(Start!D2,$A$3:$AG$78,9,FALSE)</f>
        <v>0</v>
      </c>
      <c r="J2" s="292">
        <f>VLOOKUP(Start!D2,$A$3:$AG$78,10,FALSE)</f>
        <v>0</v>
      </c>
      <c r="K2" s="290">
        <f>VLOOKUP(Start!D2,$A$3:$AG$78,11,FALSE)</f>
        <v>0</v>
      </c>
      <c r="L2" s="290">
        <f>VLOOKUP(Start!D2,$A$3:$AG$78,12,FALSE)</f>
        <v>0</v>
      </c>
      <c r="M2" s="292">
        <f>VLOOKUP(Start!D2,$A$3:$AG$78,13,FALSE)</f>
        <v>0</v>
      </c>
      <c r="N2" s="291" t="str">
        <f>VLOOKUP(Start!D2,$A$3:$AG$78,14,FALSE)</f>
        <v>Ja</v>
      </c>
      <c r="O2" s="291" t="str">
        <f>VLOOKUP(Start!D2,$A$3:$AG$78,15,FALSE)</f>
        <v>Ja</v>
      </c>
      <c r="P2" s="291" t="str">
        <f>VLOOKUP(Start!D2,$A$3:$AG$78,16,FALSE)</f>
        <v>Ja</v>
      </c>
      <c r="Q2" s="291" t="str">
        <f>VLOOKUP(Start!D2,$A$3:$AG$78,17,FALSE)</f>
        <v>Ja</v>
      </c>
      <c r="R2" s="291" t="str">
        <f>VLOOKUP(Start!D2,$A$3:$AG$78,18,FALSE)</f>
        <v>Ja</v>
      </c>
      <c r="S2" s="291" t="str">
        <f>VLOOKUP(Start!D2,$A$3:$AG$78,19,FALSE)</f>
        <v>Nee</v>
      </c>
      <c r="T2" s="291" t="str">
        <f>VLOOKUP(Start!D2,$A$3:$AG$78,20,FALSE)</f>
        <v>Nee</v>
      </c>
      <c r="U2" s="291" t="str">
        <f>VLOOKUP(Start!D2,$A$3:$AG$78,21,FALSE)</f>
        <v>Nee</v>
      </c>
      <c r="V2" s="291" t="str">
        <f>VLOOKUP(Start!D2,$A$3:$AG$78,22,FALSE)</f>
        <v>Nee</v>
      </c>
      <c r="W2" s="291" t="str">
        <f>VLOOKUP(Start!D2,$A$3:$AG$78,23,FALSE)</f>
        <v>Nee</v>
      </c>
      <c r="X2" s="292">
        <f>VLOOKUP(Start!D2,$A$3:$AG$78,24,FALSE)</f>
        <v>0</v>
      </c>
      <c r="Y2" s="293" t="str">
        <f>VLOOKUP(Start!D2,$A$3:$AG$78,25,FALSE)</f>
        <v>Geen</v>
      </c>
      <c r="Z2" s="293" t="str">
        <f>VLOOKUP(Start!D2,$A$3:$AG$78,26,FALSE)</f>
        <v>Verplaatsen</v>
      </c>
      <c r="AA2" s="293" t="str">
        <f>VLOOKUP(Start!D2,$A$3:$AG$78,27,FALSE)</f>
        <v>Geen</v>
      </c>
      <c r="AB2" s="293" t="str">
        <f>VLOOKUP(Start!D2,$A$3:$AG$78,28,FALSE)</f>
        <v>Permanent</v>
      </c>
      <c r="AC2" s="294" t="str">
        <f>VLOOKUP(Start!D2,$A$3:$AG$78,29,FALSE)</f>
        <v>In bedrijf</v>
      </c>
      <c r="AD2" s="293" t="str">
        <f>VLOOKUP(Start!D2,$A$3:$AG$78,30,FALSE)</f>
        <v>Geen</v>
      </c>
      <c r="AE2" s="292">
        <f>VLOOKUP(Start!D2,$A$3:$AG$78,31,FALSE)</f>
        <v>0</v>
      </c>
      <c r="AF2" s="293">
        <f>VLOOKUP(Start!D2,$A$3:$AG$78,32,FALSE)</f>
        <v>0</v>
      </c>
      <c r="AG2" s="292">
        <f>VLOOKUP(Start!D2,$A$3:$AG$78,33,FALSE)</f>
        <v>0</v>
      </c>
    </row>
    <row r="3" spans="1:33" x14ac:dyDescent="0.3">
      <c r="A3" s="100" t="s">
        <v>593</v>
      </c>
      <c r="B3" s="86" t="str">
        <f>IF(Start!$D$2=Scenario!A3,"1","0")</f>
        <v>0</v>
      </c>
      <c r="C3" s="86" t="s">
        <v>506</v>
      </c>
      <c r="D3" s="86" t="str">
        <f>IF(B3="1",IF(Start!$D$11=Scenario!C3,"1","0"),"0")</f>
        <v>0</v>
      </c>
      <c r="E3" s="86" t="str">
        <f>A3</f>
        <v>Nieuwe bouwaansluiting</v>
      </c>
      <c r="F3" s="86"/>
      <c r="G3" s="86" t="s">
        <v>545</v>
      </c>
      <c r="H3" s="86" t="s">
        <v>574</v>
      </c>
      <c r="I3" s="86" t="s">
        <v>562</v>
      </c>
      <c r="J3" s="86"/>
      <c r="K3" s="86" t="s">
        <v>574</v>
      </c>
      <c r="L3" s="86" t="s">
        <v>553</v>
      </c>
      <c r="M3" s="86"/>
      <c r="N3" s="86" t="s">
        <v>338</v>
      </c>
      <c r="O3" s="86" t="s">
        <v>341</v>
      </c>
      <c r="P3" s="86" t="s">
        <v>341</v>
      </c>
      <c r="Q3" s="86" t="s">
        <v>338</v>
      </c>
      <c r="R3" s="86" t="s">
        <v>338</v>
      </c>
      <c r="S3" s="86" t="s">
        <v>341</v>
      </c>
      <c r="T3" s="86" t="s">
        <v>341</v>
      </c>
      <c r="U3" s="86" t="s">
        <v>341</v>
      </c>
      <c r="V3" s="86" t="s">
        <v>341</v>
      </c>
      <c r="W3" s="86" t="s">
        <v>341</v>
      </c>
      <c r="X3" s="86"/>
      <c r="Y3" s="86" t="s">
        <v>328</v>
      </c>
      <c r="Z3" s="86" t="s">
        <v>506</v>
      </c>
      <c r="AA3" s="86" t="s">
        <v>443</v>
      </c>
      <c r="AB3" s="86" t="s">
        <v>511</v>
      </c>
      <c r="AC3" s="86" t="s">
        <v>509</v>
      </c>
      <c r="AD3" s="86" t="s">
        <v>337</v>
      </c>
      <c r="AE3" s="86"/>
      <c r="AF3" s="86" t="s">
        <v>573</v>
      </c>
      <c r="AG3" s="86"/>
    </row>
    <row r="4" spans="1:33" x14ac:dyDescent="0.3">
      <c r="A4" s="100" t="s">
        <v>889</v>
      </c>
      <c r="B4" s="86" t="str">
        <f>IF(Start!$D$2=Scenario!A4,"1","0")</f>
        <v>0</v>
      </c>
      <c r="C4" s="88" t="s">
        <v>506</v>
      </c>
      <c r="D4" s="86" t="str">
        <f>IF(B4="1",IF(Start!$D$11=Scenario!C4,"1","0"),"0")</f>
        <v>0</v>
      </c>
      <c r="E4" s="86" t="str">
        <f t="shared" ref="E4:E75" si="0">A4</f>
        <v>Bouwaansluiting binnen brengen (inclusief meter)</v>
      </c>
      <c r="F4" s="86"/>
      <c r="G4" s="86" t="s">
        <v>545</v>
      </c>
      <c r="H4" s="86" t="s">
        <v>559</v>
      </c>
      <c r="I4" s="86" t="s">
        <v>552</v>
      </c>
      <c r="J4" s="86"/>
      <c r="K4" s="86" t="s">
        <v>558</v>
      </c>
      <c r="L4" s="86" t="s">
        <v>553</v>
      </c>
      <c r="M4" s="86"/>
      <c r="N4" s="86" t="s">
        <v>338</v>
      </c>
      <c r="O4" s="86" t="s">
        <v>338</v>
      </c>
      <c r="P4" s="86" t="s">
        <v>338</v>
      </c>
      <c r="Q4" s="86" t="s">
        <v>338</v>
      </c>
      <c r="R4" s="86" t="s">
        <v>338</v>
      </c>
      <c r="S4" s="86" t="s">
        <v>341</v>
      </c>
      <c r="T4" s="86" t="s">
        <v>341</v>
      </c>
      <c r="U4" s="86" t="s">
        <v>341</v>
      </c>
      <c r="V4" s="86" t="s">
        <v>341</v>
      </c>
      <c r="W4" s="86" t="s">
        <v>341</v>
      </c>
      <c r="X4" s="86"/>
      <c r="Y4" s="86" t="s">
        <v>334</v>
      </c>
      <c r="Z4" s="86" t="s">
        <v>506</v>
      </c>
      <c r="AA4" s="86" t="s">
        <v>443</v>
      </c>
      <c r="AB4" s="86" t="s">
        <v>507</v>
      </c>
      <c r="AC4" s="86" t="s">
        <v>509</v>
      </c>
      <c r="AD4" s="86" t="s">
        <v>337</v>
      </c>
      <c r="AE4" s="86"/>
      <c r="AF4" s="89"/>
      <c r="AG4" s="86"/>
    </row>
    <row r="5" spans="1:33" x14ac:dyDescent="0.3">
      <c r="A5" s="100" t="s">
        <v>890</v>
      </c>
      <c r="B5" s="86" t="str">
        <f>IF(Start!$D$2=Scenario!A5,"1","0")</f>
        <v>0</v>
      </c>
      <c r="C5" s="88" t="s">
        <v>506</v>
      </c>
      <c r="D5" s="86" t="str">
        <f>IF(B5="1",IF(Start!$D$11=Scenario!C5,"1","0"),"0")</f>
        <v>0</v>
      </c>
      <c r="E5" s="86" t="str">
        <f t="shared" si="0"/>
        <v>Bouwaansluiting binnen brengen (exclusief meter)</v>
      </c>
      <c r="F5" s="86"/>
      <c r="G5" s="86"/>
      <c r="H5" s="86"/>
      <c r="I5" s="86"/>
      <c r="J5" s="86"/>
      <c r="K5" s="86"/>
      <c r="L5" s="86"/>
      <c r="M5" s="86"/>
      <c r="N5" s="86" t="s">
        <v>338</v>
      </c>
      <c r="O5" s="86" t="s">
        <v>338</v>
      </c>
      <c r="P5" s="86" t="s">
        <v>338</v>
      </c>
      <c r="Q5" s="86" t="s">
        <v>341</v>
      </c>
      <c r="R5" s="86" t="s">
        <v>341</v>
      </c>
      <c r="S5" s="86" t="s">
        <v>341</v>
      </c>
      <c r="T5" s="86" t="s">
        <v>341</v>
      </c>
      <c r="U5" s="86" t="s">
        <v>341</v>
      </c>
      <c r="V5" s="86" t="s">
        <v>341</v>
      </c>
      <c r="W5" s="86" t="s">
        <v>341</v>
      </c>
      <c r="X5" s="86"/>
      <c r="Y5" s="86" t="s">
        <v>334</v>
      </c>
      <c r="Z5" s="86" t="s">
        <v>506</v>
      </c>
      <c r="AA5" s="86" t="s">
        <v>337</v>
      </c>
      <c r="AB5" s="86" t="s">
        <v>507</v>
      </c>
      <c r="AC5" s="86" t="s">
        <v>509</v>
      </c>
      <c r="AD5" s="86" t="s">
        <v>337</v>
      </c>
      <c r="AE5" s="86"/>
      <c r="AF5" s="89"/>
      <c r="AG5" s="86"/>
    </row>
    <row r="6" spans="1:33" x14ac:dyDescent="0.3">
      <c r="A6" s="100" t="s">
        <v>594</v>
      </c>
      <c r="B6" s="86" t="str">
        <f>IF(Start!$D$2=Scenario!A6,"1","0")</f>
        <v>0</v>
      </c>
      <c r="C6" s="86" t="s">
        <v>506</v>
      </c>
      <c r="D6" s="86" t="str">
        <f>IF(B6="1",IF(Start!$D$11=Scenario!C6,"1","0"),"0")</f>
        <v>0</v>
      </c>
      <c r="E6" s="86" t="str">
        <f t="shared" si="0"/>
        <v>Nieuwe permanente aansluiting</v>
      </c>
      <c r="F6" s="86"/>
      <c r="G6" s="86" t="s">
        <v>545</v>
      </c>
      <c r="H6" s="86" t="s">
        <v>562</v>
      </c>
      <c r="I6" s="86" t="s">
        <v>562</v>
      </c>
      <c r="J6" s="86"/>
      <c r="K6" s="86" t="s">
        <v>571</v>
      </c>
      <c r="L6" s="86" t="s">
        <v>553</v>
      </c>
      <c r="M6" s="86"/>
      <c r="N6" s="86" t="s">
        <v>338</v>
      </c>
      <c r="O6" s="86" t="s">
        <v>341</v>
      </c>
      <c r="P6" s="86" t="s">
        <v>341</v>
      </c>
      <c r="Q6" s="86" t="s">
        <v>338</v>
      </c>
      <c r="R6" s="86" t="s">
        <v>338</v>
      </c>
      <c r="S6" s="86" t="s">
        <v>341</v>
      </c>
      <c r="T6" s="86" t="s">
        <v>341</v>
      </c>
      <c r="U6" s="86" t="s">
        <v>341</v>
      </c>
      <c r="V6" s="86" t="s">
        <v>341</v>
      </c>
      <c r="W6" s="86" t="s">
        <v>341</v>
      </c>
      <c r="X6" s="86"/>
      <c r="Y6" s="86" t="s">
        <v>328</v>
      </c>
      <c r="Z6" s="88" t="s">
        <v>506</v>
      </c>
      <c r="AA6" s="88" t="s">
        <v>443</v>
      </c>
      <c r="AB6" s="86" t="s">
        <v>507</v>
      </c>
      <c r="AC6" s="86" t="s">
        <v>509</v>
      </c>
      <c r="AD6" s="86" t="s">
        <v>337</v>
      </c>
      <c r="AE6" s="86"/>
      <c r="AF6" s="86" t="s">
        <v>570</v>
      </c>
      <c r="AG6" s="86"/>
    </row>
    <row r="7" spans="1:33" x14ac:dyDescent="0.3">
      <c r="A7" s="100" t="s">
        <v>596</v>
      </c>
      <c r="B7" s="86" t="str">
        <f>IF(Start!$D$2=Scenario!A7,"1","0")</f>
        <v>0</v>
      </c>
      <c r="C7" s="86" t="s">
        <v>506</v>
      </c>
      <c r="D7" s="86" t="str">
        <f>IF(B7="1",IF(Start!$D$11=Scenario!C7,"1","0"),"0")</f>
        <v>0</v>
      </c>
      <c r="E7" s="86" t="str">
        <f t="shared" si="0"/>
        <v>Nieuwe onbemeterde aansluiting</v>
      </c>
      <c r="F7" s="86"/>
      <c r="G7" s="86" t="s">
        <v>545</v>
      </c>
      <c r="H7" s="86" t="s">
        <v>572</v>
      </c>
      <c r="I7" s="86" t="s">
        <v>562</v>
      </c>
      <c r="J7" s="86"/>
      <c r="K7" s="86" t="s">
        <v>571</v>
      </c>
      <c r="L7" s="86" t="s">
        <v>553</v>
      </c>
      <c r="M7" s="86"/>
      <c r="N7" s="86" t="s">
        <v>341</v>
      </c>
      <c r="O7" s="86" t="s">
        <v>341</v>
      </c>
      <c r="P7" s="86" t="s">
        <v>341</v>
      </c>
      <c r="Q7" s="86" t="s">
        <v>341</v>
      </c>
      <c r="R7" s="86" t="s">
        <v>341</v>
      </c>
      <c r="S7" s="86" t="s">
        <v>341</v>
      </c>
      <c r="T7" s="86" t="s">
        <v>341</v>
      </c>
      <c r="U7" s="86" t="s">
        <v>341</v>
      </c>
      <c r="V7" s="86" t="s">
        <v>341</v>
      </c>
      <c r="W7" s="86" t="s">
        <v>341</v>
      </c>
      <c r="X7" s="86"/>
      <c r="Y7" s="86" t="s">
        <v>328</v>
      </c>
      <c r="Z7" s="88" t="s">
        <v>506</v>
      </c>
      <c r="AA7" s="88" t="s">
        <v>337</v>
      </c>
      <c r="AB7" s="86" t="s">
        <v>507</v>
      </c>
      <c r="AC7" s="86" t="s">
        <v>509</v>
      </c>
      <c r="AD7" s="86" t="s">
        <v>337</v>
      </c>
      <c r="AE7" s="86"/>
      <c r="AF7" s="86" t="s">
        <v>570</v>
      </c>
      <c r="AG7" s="86"/>
    </row>
    <row r="8" spans="1:33" x14ac:dyDescent="0.3">
      <c r="A8" s="100" t="s">
        <v>597</v>
      </c>
      <c r="B8" s="86" t="str">
        <f>IF(Start!$D$2=Scenario!A8,"1","0")</f>
        <v>0</v>
      </c>
      <c r="C8" s="88" t="s">
        <v>329</v>
      </c>
      <c r="D8" s="86" t="str">
        <f>IF(B8="1",IF(Start!$D$11=Scenario!C8,"1","0"),"0")</f>
        <v>0</v>
      </c>
      <c r="E8" s="86" t="str">
        <f t="shared" si="0"/>
        <v>Sanering inclusief meterwisselen</v>
      </c>
      <c r="F8" s="86"/>
      <c r="G8" s="86" t="s">
        <v>556</v>
      </c>
      <c r="H8" s="86" t="s">
        <v>569</v>
      </c>
      <c r="I8" s="86" t="s">
        <v>556</v>
      </c>
      <c r="J8" s="86"/>
      <c r="K8" s="86" t="s">
        <v>556</v>
      </c>
      <c r="L8" s="86" t="s">
        <v>553</v>
      </c>
      <c r="M8" s="86"/>
      <c r="N8" s="86" t="s">
        <v>338</v>
      </c>
      <c r="O8" s="86" t="s">
        <v>338</v>
      </c>
      <c r="P8" s="86" t="s">
        <v>338</v>
      </c>
      <c r="Q8" s="86" t="s">
        <v>338</v>
      </c>
      <c r="R8" s="86" t="s">
        <v>338</v>
      </c>
      <c r="S8" s="86" t="s">
        <v>338</v>
      </c>
      <c r="T8" s="86" t="s">
        <v>338</v>
      </c>
      <c r="U8" s="86" t="s">
        <v>338</v>
      </c>
      <c r="V8" s="86" t="s">
        <v>338</v>
      </c>
      <c r="W8" s="86" t="s">
        <v>338</v>
      </c>
      <c r="X8" s="86"/>
      <c r="Y8" s="86" t="s">
        <v>330</v>
      </c>
      <c r="Z8" s="88" t="s">
        <v>514</v>
      </c>
      <c r="AA8" s="88" t="s">
        <v>444</v>
      </c>
      <c r="AB8" s="86" t="s">
        <v>507</v>
      </c>
      <c r="AC8" s="86" t="s">
        <v>509</v>
      </c>
      <c r="AD8" s="86" t="s">
        <v>337</v>
      </c>
      <c r="AE8" s="86"/>
      <c r="AF8" s="86" t="s">
        <v>568</v>
      </c>
      <c r="AG8" s="86"/>
    </row>
    <row r="9" spans="1:33" x14ac:dyDescent="0.3">
      <c r="A9" s="100" t="s">
        <v>597</v>
      </c>
      <c r="B9" s="86" t="str">
        <f>IF(Start!$D$2=Scenario!A9,"1","0")</f>
        <v>0</v>
      </c>
      <c r="C9" s="88" t="s">
        <v>330</v>
      </c>
      <c r="D9" s="86" t="str">
        <f>IF(B9="1",IF(Start!$D$11=Scenario!C9,"1","0"),"0")</f>
        <v>0</v>
      </c>
      <c r="E9" s="86" t="str">
        <f t="shared" si="0"/>
        <v>Sanering inclusief meterwisselen</v>
      </c>
      <c r="F9" s="86"/>
      <c r="G9" s="86" t="s">
        <v>556</v>
      </c>
      <c r="H9" s="86" t="s">
        <v>569</v>
      </c>
      <c r="I9" s="86" t="s">
        <v>556</v>
      </c>
      <c r="J9" s="86"/>
      <c r="K9" s="86" t="s">
        <v>556</v>
      </c>
      <c r="L9" s="86" t="s">
        <v>553</v>
      </c>
      <c r="M9" s="86"/>
      <c r="N9" s="86" t="s">
        <v>338</v>
      </c>
      <c r="O9" s="86" t="s">
        <v>338</v>
      </c>
      <c r="P9" s="86" t="s">
        <v>338</v>
      </c>
      <c r="Q9" s="86" t="s">
        <v>338</v>
      </c>
      <c r="R9" s="86" t="s">
        <v>338</v>
      </c>
      <c r="S9" s="86" t="s">
        <v>338</v>
      </c>
      <c r="T9" s="86" t="s">
        <v>338</v>
      </c>
      <c r="U9" s="86" t="s">
        <v>338</v>
      </c>
      <c r="V9" s="86" t="s">
        <v>338</v>
      </c>
      <c r="W9" s="86" t="s">
        <v>338</v>
      </c>
      <c r="X9" s="86"/>
      <c r="Y9" s="86" t="s">
        <v>330</v>
      </c>
      <c r="Z9" s="88" t="s">
        <v>514</v>
      </c>
      <c r="AA9" s="88" t="s">
        <v>444</v>
      </c>
      <c r="AB9" s="86" t="s">
        <v>507</v>
      </c>
      <c r="AC9" s="86" t="s">
        <v>509</v>
      </c>
      <c r="AD9" s="86" t="s">
        <v>337</v>
      </c>
      <c r="AE9" s="86"/>
      <c r="AF9" s="86" t="s">
        <v>568</v>
      </c>
      <c r="AG9" s="86"/>
    </row>
    <row r="10" spans="1:33" x14ac:dyDescent="0.3">
      <c r="A10" s="100" t="s">
        <v>597</v>
      </c>
      <c r="B10" s="86" t="str">
        <f>IF(Start!$D$2=Scenario!A10,"1","0")</f>
        <v>0</v>
      </c>
      <c r="C10" s="88" t="s">
        <v>337</v>
      </c>
      <c r="D10" s="86" t="str">
        <f>IF(B10="1",IF(Start!$D$11=Scenario!C10,"1","0"),"0")</f>
        <v>0</v>
      </c>
      <c r="E10" s="86" t="str">
        <f t="shared" si="0"/>
        <v>Sanering inclusief meterwisselen</v>
      </c>
      <c r="F10" s="86"/>
      <c r="G10" s="86" t="s">
        <v>556</v>
      </c>
      <c r="H10" s="86" t="s">
        <v>569</v>
      </c>
      <c r="I10" s="86" t="s">
        <v>556</v>
      </c>
      <c r="J10" s="86"/>
      <c r="K10" s="86" t="s">
        <v>556</v>
      </c>
      <c r="L10" s="86" t="s">
        <v>553</v>
      </c>
      <c r="M10" s="86"/>
      <c r="N10" s="86" t="s">
        <v>338</v>
      </c>
      <c r="O10" s="86" t="s">
        <v>338</v>
      </c>
      <c r="P10" s="86" t="s">
        <v>338</v>
      </c>
      <c r="Q10" s="86" t="s">
        <v>338</v>
      </c>
      <c r="R10" s="86" t="s">
        <v>338</v>
      </c>
      <c r="S10" s="86" t="s">
        <v>338</v>
      </c>
      <c r="T10" s="86" t="s">
        <v>338</v>
      </c>
      <c r="U10" s="86" t="s">
        <v>338</v>
      </c>
      <c r="V10" s="86" t="s">
        <v>338</v>
      </c>
      <c r="W10" s="86" t="s">
        <v>338</v>
      </c>
      <c r="X10" s="86"/>
      <c r="Y10" s="86" t="s">
        <v>330</v>
      </c>
      <c r="Z10" s="88" t="s">
        <v>514</v>
      </c>
      <c r="AA10" s="88" t="s">
        <v>444</v>
      </c>
      <c r="AB10" s="86" t="s">
        <v>507</v>
      </c>
      <c r="AC10" s="86" t="s">
        <v>509</v>
      </c>
      <c r="AD10" s="86" t="s">
        <v>337</v>
      </c>
      <c r="AE10" s="86"/>
      <c r="AF10" s="86" t="s">
        <v>568</v>
      </c>
      <c r="AG10" s="86"/>
    </row>
    <row r="11" spans="1:33" x14ac:dyDescent="0.3">
      <c r="A11" s="100" t="s">
        <v>598</v>
      </c>
      <c r="B11" s="86" t="str">
        <f>IF(Start!$D$2=Scenario!A11,"1","0")</f>
        <v>0</v>
      </c>
      <c r="C11" s="88" t="s">
        <v>329</v>
      </c>
      <c r="D11" s="86" t="str">
        <f>IF(B11="1",IF(Start!$D$11=Scenario!C11,"1","0"),"0")</f>
        <v>0</v>
      </c>
      <c r="E11" s="86" t="str">
        <f t="shared" si="0"/>
        <v>Sanering exclusief meterwisselen</v>
      </c>
      <c r="F11" s="86"/>
      <c r="G11" s="86" t="s">
        <v>556</v>
      </c>
      <c r="H11" s="86" t="s">
        <v>569</v>
      </c>
      <c r="I11" s="87" t="s">
        <v>556</v>
      </c>
      <c r="J11" s="86"/>
      <c r="K11" s="86" t="s">
        <v>556</v>
      </c>
      <c r="L11" s="86" t="s">
        <v>553</v>
      </c>
      <c r="M11" s="86"/>
      <c r="N11" s="86" t="s">
        <v>338</v>
      </c>
      <c r="O11" s="86" t="s">
        <v>338</v>
      </c>
      <c r="P11" s="86" t="s">
        <v>338</v>
      </c>
      <c r="Q11" s="86" t="s">
        <v>341</v>
      </c>
      <c r="R11" s="86" t="s">
        <v>341</v>
      </c>
      <c r="S11" s="86" t="s">
        <v>338</v>
      </c>
      <c r="T11" s="86" t="s">
        <v>338</v>
      </c>
      <c r="U11" s="86" t="s">
        <v>338</v>
      </c>
      <c r="V11" s="86" t="s">
        <v>338</v>
      </c>
      <c r="W11" s="86" t="s">
        <v>338</v>
      </c>
      <c r="X11" s="86"/>
      <c r="Y11" s="86" t="s">
        <v>330</v>
      </c>
      <c r="Z11" s="88" t="s">
        <v>514</v>
      </c>
      <c r="AA11" s="88" t="s">
        <v>337</v>
      </c>
      <c r="AB11" s="86" t="s">
        <v>507</v>
      </c>
      <c r="AC11" s="86" t="s">
        <v>509</v>
      </c>
      <c r="AD11" s="86" t="s">
        <v>337</v>
      </c>
      <c r="AE11" s="86"/>
      <c r="AF11" s="86" t="s">
        <v>568</v>
      </c>
      <c r="AG11" s="86"/>
    </row>
    <row r="12" spans="1:33" x14ac:dyDescent="0.3">
      <c r="A12" s="100" t="s">
        <v>598</v>
      </c>
      <c r="B12" s="86" t="str">
        <f>IF(Start!$D$2=Scenario!A12,"1","0")</f>
        <v>0</v>
      </c>
      <c r="C12" s="88" t="s">
        <v>330</v>
      </c>
      <c r="D12" s="86" t="str">
        <f>IF(B12="1",IF(Start!$D$11=Scenario!C12,"1","0"),"0")</f>
        <v>0</v>
      </c>
      <c r="E12" s="86" t="str">
        <f t="shared" si="0"/>
        <v>Sanering exclusief meterwisselen</v>
      </c>
      <c r="F12" s="86"/>
      <c r="G12" s="86" t="s">
        <v>556</v>
      </c>
      <c r="H12" s="86" t="s">
        <v>569</v>
      </c>
      <c r="I12" s="87" t="s">
        <v>556</v>
      </c>
      <c r="J12" s="86"/>
      <c r="K12" s="86" t="s">
        <v>556</v>
      </c>
      <c r="L12" s="86" t="s">
        <v>553</v>
      </c>
      <c r="M12" s="86"/>
      <c r="N12" s="86" t="s">
        <v>338</v>
      </c>
      <c r="O12" s="86" t="s">
        <v>338</v>
      </c>
      <c r="P12" s="86" t="s">
        <v>338</v>
      </c>
      <c r="Q12" s="86" t="s">
        <v>341</v>
      </c>
      <c r="R12" s="86" t="s">
        <v>341</v>
      </c>
      <c r="S12" s="86" t="s">
        <v>338</v>
      </c>
      <c r="T12" s="86" t="s">
        <v>338</v>
      </c>
      <c r="U12" s="86" t="s">
        <v>338</v>
      </c>
      <c r="V12" s="86" t="s">
        <v>338</v>
      </c>
      <c r="W12" s="86" t="s">
        <v>338</v>
      </c>
      <c r="X12" s="86"/>
      <c r="Y12" s="86" t="s">
        <v>330</v>
      </c>
      <c r="Z12" s="88" t="s">
        <v>514</v>
      </c>
      <c r="AA12" s="88" t="s">
        <v>337</v>
      </c>
      <c r="AB12" s="86" t="s">
        <v>507</v>
      </c>
      <c r="AC12" s="86" t="s">
        <v>509</v>
      </c>
      <c r="AD12" s="86" t="s">
        <v>337</v>
      </c>
      <c r="AE12" s="86"/>
      <c r="AF12" s="86" t="s">
        <v>568</v>
      </c>
      <c r="AG12" s="86"/>
    </row>
    <row r="13" spans="1:33" x14ac:dyDescent="0.3">
      <c r="A13" s="100" t="s">
        <v>598</v>
      </c>
      <c r="B13" s="86" t="str">
        <f>IF(Start!$D$2=Scenario!A13,"1","0")</f>
        <v>0</v>
      </c>
      <c r="C13" s="88" t="s">
        <v>337</v>
      </c>
      <c r="D13" s="86" t="str">
        <f>IF(B13="1",IF(Start!$D$11=Scenario!C13,"1","0"),"0")</f>
        <v>0</v>
      </c>
      <c r="E13" s="86" t="str">
        <f t="shared" si="0"/>
        <v>Sanering exclusief meterwisselen</v>
      </c>
      <c r="F13" s="86"/>
      <c r="G13" s="86" t="s">
        <v>556</v>
      </c>
      <c r="H13" s="86" t="s">
        <v>569</v>
      </c>
      <c r="I13" s="87" t="s">
        <v>556</v>
      </c>
      <c r="J13" s="86"/>
      <c r="K13" s="86" t="s">
        <v>556</v>
      </c>
      <c r="L13" s="86" t="s">
        <v>553</v>
      </c>
      <c r="M13" s="86"/>
      <c r="N13" s="86" t="s">
        <v>338</v>
      </c>
      <c r="O13" s="86" t="s">
        <v>338</v>
      </c>
      <c r="P13" s="86" t="s">
        <v>338</v>
      </c>
      <c r="Q13" s="86" t="s">
        <v>341</v>
      </c>
      <c r="R13" s="86" t="s">
        <v>341</v>
      </c>
      <c r="S13" s="86" t="s">
        <v>338</v>
      </c>
      <c r="T13" s="86" t="s">
        <v>338</v>
      </c>
      <c r="U13" s="86" t="s">
        <v>338</v>
      </c>
      <c r="V13" s="86" t="s">
        <v>338</v>
      </c>
      <c r="W13" s="86" t="s">
        <v>338</v>
      </c>
      <c r="X13" s="86"/>
      <c r="Y13" s="86" t="s">
        <v>330</v>
      </c>
      <c r="Z13" s="88" t="s">
        <v>514</v>
      </c>
      <c r="AA13" s="88" t="s">
        <v>337</v>
      </c>
      <c r="AB13" s="86" t="s">
        <v>507</v>
      </c>
      <c r="AC13" s="86" t="s">
        <v>509</v>
      </c>
      <c r="AD13" s="86" t="s">
        <v>337</v>
      </c>
      <c r="AE13" s="86"/>
      <c r="AF13" s="86" t="s">
        <v>568</v>
      </c>
      <c r="AG13" s="86"/>
    </row>
    <row r="14" spans="1:33" x14ac:dyDescent="0.3">
      <c r="A14" s="100" t="s">
        <v>798</v>
      </c>
      <c r="B14" s="86" t="str">
        <f>IF(Start!$D$2=Scenario!A14,"1","0")</f>
        <v>0</v>
      </c>
      <c r="C14" s="88" t="s">
        <v>329</v>
      </c>
      <c r="D14" s="86" t="str">
        <f>IF(B14="1",IF(Start!$D$11=Scenario!C14,"1","0"),"0")</f>
        <v>0</v>
      </c>
      <c r="E14" s="86" t="str">
        <f t="shared" si="0"/>
        <v>Verzwaren aansluiting (geen infra, exclusief meter)</v>
      </c>
      <c r="F14" s="86"/>
      <c r="G14" s="86" t="s">
        <v>545</v>
      </c>
      <c r="H14" s="86" t="s">
        <v>567</v>
      </c>
      <c r="I14" s="86" t="s">
        <v>563</v>
      </c>
      <c r="J14" s="86"/>
      <c r="K14" s="86" t="s">
        <v>564</v>
      </c>
      <c r="L14" s="86" t="s">
        <v>542</v>
      </c>
      <c r="M14" s="86"/>
      <c r="N14" s="86" t="s">
        <v>338</v>
      </c>
      <c r="O14" s="86" t="s">
        <v>338</v>
      </c>
      <c r="P14" s="86" t="s">
        <v>338</v>
      </c>
      <c r="Q14" s="86" t="s">
        <v>338</v>
      </c>
      <c r="R14" s="86" t="s">
        <v>338</v>
      </c>
      <c r="S14" s="86" t="s">
        <v>341</v>
      </c>
      <c r="T14" s="86" t="s">
        <v>341</v>
      </c>
      <c r="U14" s="86" t="s">
        <v>341</v>
      </c>
      <c r="V14" s="86" t="s">
        <v>341</v>
      </c>
      <c r="W14" s="86" t="s">
        <v>341</v>
      </c>
      <c r="X14" s="86"/>
      <c r="Y14" s="86" t="s">
        <v>337</v>
      </c>
      <c r="Z14" s="88" t="s">
        <v>514</v>
      </c>
      <c r="AA14" s="88" t="s">
        <v>337</v>
      </c>
      <c r="AB14" s="86" t="s">
        <v>507</v>
      </c>
      <c r="AC14" s="86" t="s">
        <v>509</v>
      </c>
      <c r="AD14" s="86" t="s">
        <v>510</v>
      </c>
      <c r="AE14" s="86"/>
      <c r="AF14" s="86" t="s">
        <v>560</v>
      </c>
      <c r="AG14" s="86"/>
    </row>
    <row r="15" spans="1:33" x14ac:dyDescent="0.3">
      <c r="A15" s="100" t="s">
        <v>798</v>
      </c>
      <c r="B15" s="86" t="str">
        <f>IF(Start!$D$2=Scenario!A15,"1","0")</f>
        <v>0</v>
      </c>
      <c r="C15" s="88" t="s">
        <v>330</v>
      </c>
      <c r="D15" s="86" t="str">
        <f>IF(B15="1",IF(Start!$D$11=Scenario!C15,"1","0"),"0")</f>
        <v>0</v>
      </c>
      <c r="E15" s="86" t="str">
        <f t="shared" si="0"/>
        <v>Verzwaren aansluiting (geen infra, exclusief meter)</v>
      </c>
      <c r="F15" s="86"/>
      <c r="G15" s="86" t="s">
        <v>545</v>
      </c>
      <c r="H15" s="86" t="s">
        <v>567</v>
      </c>
      <c r="I15" s="86" t="s">
        <v>563</v>
      </c>
      <c r="J15" s="86"/>
      <c r="K15" s="86" t="s">
        <v>564</v>
      </c>
      <c r="L15" s="86" t="s">
        <v>542</v>
      </c>
      <c r="M15" s="86"/>
      <c r="N15" s="86" t="s">
        <v>338</v>
      </c>
      <c r="O15" s="86" t="s">
        <v>338</v>
      </c>
      <c r="P15" s="86" t="s">
        <v>338</v>
      </c>
      <c r="Q15" s="86" t="s">
        <v>338</v>
      </c>
      <c r="R15" s="86" t="s">
        <v>338</v>
      </c>
      <c r="S15" s="86" t="s">
        <v>341</v>
      </c>
      <c r="T15" s="86" t="s">
        <v>341</v>
      </c>
      <c r="U15" s="86" t="s">
        <v>341</v>
      </c>
      <c r="V15" s="86" t="s">
        <v>341</v>
      </c>
      <c r="W15" s="86" t="s">
        <v>341</v>
      </c>
      <c r="X15" s="86"/>
      <c r="Y15" s="86" t="s">
        <v>337</v>
      </c>
      <c r="Z15" s="88" t="s">
        <v>514</v>
      </c>
      <c r="AA15" s="88" t="s">
        <v>337</v>
      </c>
      <c r="AB15" s="86" t="s">
        <v>507</v>
      </c>
      <c r="AC15" s="86" t="s">
        <v>509</v>
      </c>
      <c r="AD15" s="86" t="s">
        <v>510</v>
      </c>
      <c r="AE15" s="86"/>
      <c r="AF15" s="86" t="s">
        <v>560</v>
      </c>
      <c r="AG15" s="86"/>
    </row>
    <row r="16" spans="1:33" x14ac:dyDescent="0.3">
      <c r="A16" s="100" t="s">
        <v>798</v>
      </c>
      <c r="B16" s="86" t="str">
        <f>IF(Start!$D$2=Scenario!A16,"1","0")</f>
        <v>0</v>
      </c>
      <c r="C16" s="88" t="s">
        <v>337</v>
      </c>
      <c r="D16" s="86" t="str">
        <f>IF(B16="1",IF(Start!$D$11=Scenario!C16,"1","0"),"0")</f>
        <v>0</v>
      </c>
      <c r="E16" s="86" t="str">
        <f t="shared" si="0"/>
        <v>Verzwaren aansluiting (geen infra, exclusief meter)</v>
      </c>
      <c r="F16" s="86"/>
      <c r="G16" s="86" t="s">
        <v>545</v>
      </c>
      <c r="H16" s="86" t="s">
        <v>567</v>
      </c>
      <c r="I16" s="86" t="s">
        <v>563</v>
      </c>
      <c r="J16" s="86"/>
      <c r="K16" s="86" t="s">
        <v>564</v>
      </c>
      <c r="L16" s="86" t="s">
        <v>542</v>
      </c>
      <c r="M16" s="86"/>
      <c r="N16" s="86" t="s">
        <v>338</v>
      </c>
      <c r="O16" s="86" t="s">
        <v>338</v>
      </c>
      <c r="P16" s="86" t="s">
        <v>338</v>
      </c>
      <c r="Q16" s="86" t="s">
        <v>338</v>
      </c>
      <c r="R16" s="86" t="s">
        <v>338</v>
      </c>
      <c r="S16" s="86" t="s">
        <v>341</v>
      </c>
      <c r="T16" s="86" t="s">
        <v>341</v>
      </c>
      <c r="U16" s="86" t="s">
        <v>341</v>
      </c>
      <c r="V16" s="86" t="s">
        <v>341</v>
      </c>
      <c r="W16" s="86" t="s">
        <v>341</v>
      </c>
      <c r="X16" s="86"/>
      <c r="Y16" s="86" t="s">
        <v>337</v>
      </c>
      <c r="Z16" s="88" t="s">
        <v>514</v>
      </c>
      <c r="AA16" s="88" t="s">
        <v>337</v>
      </c>
      <c r="AB16" s="86" t="s">
        <v>507</v>
      </c>
      <c r="AC16" s="86" t="s">
        <v>509</v>
      </c>
      <c r="AD16" s="86" t="s">
        <v>510</v>
      </c>
      <c r="AE16" s="86"/>
      <c r="AF16" s="86" t="s">
        <v>560</v>
      </c>
      <c r="AG16" s="86"/>
    </row>
    <row r="17" spans="1:33" x14ac:dyDescent="0.3">
      <c r="A17" s="100" t="s">
        <v>797</v>
      </c>
      <c r="B17" s="86" t="str">
        <f>IF(Start!$D$2=Scenario!A17,"1","0")</f>
        <v>0</v>
      </c>
      <c r="C17" s="88" t="s">
        <v>329</v>
      </c>
      <c r="D17" s="86" t="str">
        <f>IF(B17="1",IF(Start!$D$11=Scenario!C17,"1","0"),"0")</f>
        <v>0</v>
      </c>
      <c r="E17" s="86" t="str">
        <f t="shared" si="0"/>
        <v>Verzwaren aansluiting (geen infra, inclusief meter)</v>
      </c>
      <c r="F17" s="86"/>
      <c r="G17" s="86" t="s">
        <v>545</v>
      </c>
      <c r="H17" s="86" t="s">
        <v>567</v>
      </c>
      <c r="I17" s="86" t="s">
        <v>563</v>
      </c>
      <c r="J17" s="86"/>
      <c r="K17" s="86" t="s">
        <v>564</v>
      </c>
      <c r="L17" s="86" t="s">
        <v>542</v>
      </c>
      <c r="M17" s="86"/>
      <c r="N17" s="86" t="s">
        <v>338</v>
      </c>
      <c r="O17" s="86" t="s">
        <v>338</v>
      </c>
      <c r="P17" s="86" t="s">
        <v>338</v>
      </c>
      <c r="Q17" s="86" t="s">
        <v>338</v>
      </c>
      <c r="R17" s="86" t="s">
        <v>338</v>
      </c>
      <c r="S17" s="86" t="s">
        <v>341</v>
      </c>
      <c r="T17" s="86" t="s">
        <v>341</v>
      </c>
      <c r="U17" s="86" t="s">
        <v>341</v>
      </c>
      <c r="V17" s="86" t="s">
        <v>341</v>
      </c>
      <c r="W17" s="86" t="s">
        <v>341</v>
      </c>
      <c r="X17" s="86"/>
      <c r="Y17" s="86" t="s">
        <v>337</v>
      </c>
      <c r="Z17" s="88" t="s">
        <v>514</v>
      </c>
      <c r="AA17" s="88" t="s">
        <v>444</v>
      </c>
      <c r="AB17" s="86" t="s">
        <v>507</v>
      </c>
      <c r="AC17" s="86" t="s">
        <v>509</v>
      </c>
      <c r="AD17" s="86" t="s">
        <v>510</v>
      </c>
      <c r="AE17" s="86"/>
      <c r="AF17" s="86" t="s">
        <v>560</v>
      </c>
      <c r="AG17" s="86"/>
    </row>
    <row r="18" spans="1:33" x14ac:dyDescent="0.3">
      <c r="A18" s="100" t="s">
        <v>797</v>
      </c>
      <c r="B18" s="86" t="str">
        <f>IF(Start!$D$2=Scenario!A18,"1","0")</f>
        <v>0</v>
      </c>
      <c r="C18" s="88" t="s">
        <v>330</v>
      </c>
      <c r="D18" s="86" t="str">
        <f>IF(B18="1",IF(Start!$D$11=Scenario!C18,"1","0"),"0")</f>
        <v>0</v>
      </c>
      <c r="E18" s="86" t="str">
        <f t="shared" si="0"/>
        <v>Verzwaren aansluiting (geen infra, inclusief meter)</v>
      </c>
      <c r="F18" s="86"/>
      <c r="G18" s="86" t="s">
        <v>545</v>
      </c>
      <c r="H18" s="86" t="s">
        <v>567</v>
      </c>
      <c r="I18" s="86" t="s">
        <v>563</v>
      </c>
      <c r="J18" s="86"/>
      <c r="K18" s="86" t="s">
        <v>564</v>
      </c>
      <c r="L18" s="86" t="s">
        <v>542</v>
      </c>
      <c r="M18" s="86"/>
      <c r="N18" s="86" t="s">
        <v>338</v>
      </c>
      <c r="O18" s="86" t="s">
        <v>338</v>
      </c>
      <c r="P18" s="86" t="s">
        <v>338</v>
      </c>
      <c r="Q18" s="86" t="s">
        <v>338</v>
      </c>
      <c r="R18" s="86" t="s">
        <v>338</v>
      </c>
      <c r="S18" s="86" t="s">
        <v>341</v>
      </c>
      <c r="T18" s="86" t="s">
        <v>341</v>
      </c>
      <c r="U18" s="86" t="s">
        <v>341</v>
      </c>
      <c r="V18" s="86" t="s">
        <v>341</v>
      </c>
      <c r="W18" s="86" t="s">
        <v>341</v>
      </c>
      <c r="X18" s="86"/>
      <c r="Y18" s="86" t="s">
        <v>337</v>
      </c>
      <c r="Z18" s="88" t="s">
        <v>514</v>
      </c>
      <c r="AA18" s="88" t="s">
        <v>444</v>
      </c>
      <c r="AB18" s="86" t="s">
        <v>507</v>
      </c>
      <c r="AC18" s="86" t="s">
        <v>509</v>
      </c>
      <c r="AD18" s="86" t="s">
        <v>510</v>
      </c>
      <c r="AE18" s="86"/>
      <c r="AF18" s="86" t="s">
        <v>560</v>
      </c>
      <c r="AG18" s="86"/>
    </row>
    <row r="19" spans="1:33" x14ac:dyDescent="0.3">
      <c r="A19" s="100" t="s">
        <v>797</v>
      </c>
      <c r="B19" s="86" t="str">
        <f>IF(Start!$D$2=Scenario!A19,"1","0")</f>
        <v>0</v>
      </c>
      <c r="C19" s="88" t="s">
        <v>337</v>
      </c>
      <c r="D19" s="86" t="str">
        <f>IF(B19="1",IF(Start!$D$11=Scenario!C19,"1","0"),"0")</f>
        <v>0</v>
      </c>
      <c r="E19" s="86" t="str">
        <f t="shared" si="0"/>
        <v>Verzwaren aansluiting (geen infra, inclusief meter)</v>
      </c>
      <c r="F19" s="86"/>
      <c r="G19" s="86" t="s">
        <v>545</v>
      </c>
      <c r="H19" s="86" t="s">
        <v>567</v>
      </c>
      <c r="I19" s="86" t="s">
        <v>563</v>
      </c>
      <c r="J19" s="86"/>
      <c r="K19" s="86" t="s">
        <v>564</v>
      </c>
      <c r="L19" s="86" t="s">
        <v>542</v>
      </c>
      <c r="M19" s="86"/>
      <c r="N19" s="86" t="s">
        <v>338</v>
      </c>
      <c r="O19" s="86" t="s">
        <v>338</v>
      </c>
      <c r="P19" s="86" t="s">
        <v>338</v>
      </c>
      <c r="Q19" s="86" t="s">
        <v>338</v>
      </c>
      <c r="R19" s="86" t="s">
        <v>338</v>
      </c>
      <c r="S19" s="86" t="s">
        <v>341</v>
      </c>
      <c r="T19" s="86" t="s">
        <v>341</v>
      </c>
      <c r="U19" s="86" t="s">
        <v>341</v>
      </c>
      <c r="V19" s="86" t="s">
        <v>341</v>
      </c>
      <c r="W19" s="86" t="s">
        <v>341</v>
      </c>
      <c r="X19" s="86"/>
      <c r="Y19" s="86" t="s">
        <v>337</v>
      </c>
      <c r="Z19" s="88" t="s">
        <v>514</v>
      </c>
      <c r="AA19" s="88" t="s">
        <v>444</v>
      </c>
      <c r="AB19" s="86" t="s">
        <v>507</v>
      </c>
      <c r="AC19" s="86" t="s">
        <v>509</v>
      </c>
      <c r="AD19" s="86" t="s">
        <v>510</v>
      </c>
      <c r="AE19" s="86"/>
      <c r="AF19" s="86" t="s">
        <v>560</v>
      </c>
      <c r="AG19" s="86"/>
    </row>
    <row r="20" spans="1:33" x14ac:dyDescent="0.3">
      <c r="A20" s="100" t="s">
        <v>796</v>
      </c>
      <c r="B20" s="86" t="str">
        <f>IF(Start!$D$2=Scenario!A20,"1","0")</f>
        <v>0</v>
      </c>
      <c r="C20" s="88" t="s">
        <v>329</v>
      </c>
      <c r="D20" s="86" t="str">
        <f>IF(B20="1",IF(Start!$D$11=Scenario!C20,"1","0"),"0")</f>
        <v>0</v>
      </c>
      <c r="E20" s="86" t="str">
        <f t="shared" si="0"/>
        <v>Verzwaren aansluiting (wel infra, exclusief meter)</v>
      </c>
      <c r="F20" s="86"/>
      <c r="G20" s="86" t="s">
        <v>545</v>
      </c>
      <c r="H20" s="86" t="s">
        <v>567</v>
      </c>
      <c r="I20" s="86" t="s">
        <v>563</v>
      </c>
      <c r="J20" s="86"/>
      <c r="K20" s="86" t="s">
        <v>564</v>
      </c>
      <c r="L20" s="86" t="s">
        <v>553</v>
      </c>
      <c r="M20" s="86"/>
      <c r="N20" s="86" t="s">
        <v>338</v>
      </c>
      <c r="O20" s="86" t="s">
        <v>338</v>
      </c>
      <c r="P20" s="86" t="s">
        <v>338</v>
      </c>
      <c r="Q20" s="86" t="s">
        <v>338</v>
      </c>
      <c r="R20" s="86" t="s">
        <v>338</v>
      </c>
      <c r="S20" s="86" t="s">
        <v>341</v>
      </c>
      <c r="T20" s="86" t="s">
        <v>341</v>
      </c>
      <c r="U20" s="86" t="s">
        <v>341</v>
      </c>
      <c r="V20" s="86" t="s">
        <v>341</v>
      </c>
      <c r="W20" s="86" t="s">
        <v>341</v>
      </c>
      <c r="X20" s="86"/>
      <c r="Y20" s="86" t="s">
        <v>335</v>
      </c>
      <c r="Z20" s="88" t="s">
        <v>514</v>
      </c>
      <c r="AA20" s="88" t="s">
        <v>337</v>
      </c>
      <c r="AB20" s="86" t="s">
        <v>507</v>
      </c>
      <c r="AC20" s="86" t="s">
        <v>509</v>
      </c>
      <c r="AD20" s="86" t="s">
        <v>510</v>
      </c>
      <c r="AE20" s="86"/>
      <c r="AF20" s="86" t="s">
        <v>560</v>
      </c>
      <c r="AG20" s="86"/>
    </row>
    <row r="21" spans="1:33" x14ac:dyDescent="0.3">
      <c r="A21" s="100" t="s">
        <v>796</v>
      </c>
      <c r="B21" s="86" t="str">
        <f>IF(Start!$D$2=Scenario!A21,"1","0")</f>
        <v>0</v>
      </c>
      <c r="C21" s="88" t="s">
        <v>330</v>
      </c>
      <c r="D21" s="86" t="str">
        <f>IF(B21="1",IF(Start!$D$11=Scenario!C21,"1","0"),"0")</f>
        <v>0</v>
      </c>
      <c r="E21" s="86" t="str">
        <f t="shared" si="0"/>
        <v>Verzwaren aansluiting (wel infra, exclusief meter)</v>
      </c>
      <c r="F21" s="86"/>
      <c r="G21" s="86" t="s">
        <v>545</v>
      </c>
      <c r="H21" s="86" t="s">
        <v>567</v>
      </c>
      <c r="I21" s="86" t="s">
        <v>563</v>
      </c>
      <c r="J21" s="86"/>
      <c r="K21" s="86" t="s">
        <v>564</v>
      </c>
      <c r="L21" s="86" t="s">
        <v>553</v>
      </c>
      <c r="M21" s="86"/>
      <c r="N21" s="86" t="s">
        <v>338</v>
      </c>
      <c r="O21" s="86" t="s">
        <v>338</v>
      </c>
      <c r="P21" s="86" t="s">
        <v>338</v>
      </c>
      <c r="Q21" s="86" t="s">
        <v>338</v>
      </c>
      <c r="R21" s="86" t="s">
        <v>338</v>
      </c>
      <c r="S21" s="86" t="s">
        <v>341</v>
      </c>
      <c r="T21" s="86" t="s">
        <v>341</v>
      </c>
      <c r="U21" s="86" t="s">
        <v>341</v>
      </c>
      <c r="V21" s="86" t="s">
        <v>341</v>
      </c>
      <c r="W21" s="86" t="s">
        <v>341</v>
      </c>
      <c r="X21" s="86"/>
      <c r="Y21" s="86" t="s">
        <v>335</v>
      </c>
      <c r="Z21" s="88" t="s">
        <v>514</v>
      </c>
      <c r="AA21" s="88" t="s">
        <v>337</v>
      </c>
      <c r="AB21" s="86" t="s">
        <v>507</v>
      </c>
      <c r="AC21" s="86" t="s">
        <v>509</v>
      </c>
      <c r="AD21" s="86" t="s">
        <v>510</v>
      </c>
      <c r="AE21" s="86"/>
      <c r="AF21" s="86" t="s">
        <v>560</v>
      </c>
      <c r="AG21" s="86"/>
    </row>
    <row r="22" spans="1:33" x14ac:dyDescent="0.3">
      <c r="A22" s="100" t="s">
        <v>796</v>
      </c>
      <c r="B22" s="86" t="str">
        <f>IF(Start!$D$2=Scenario!A22,"1","0")</f>
        <v>0</v>
      </c>
      <c r="C22" s="88" t="s">
        <v>337</v>
      </c>
      <c r="D22" s="86" t="str">
        <f>IF(B22="1",IF(Start!$D$11=Scenario!C22,"1","0"),"0")</f>
        <v>0</v>
      </c>
      <c r="E22" s="86" t="str">
        <f t="shared" si="0"/>
        <v>Verzwaren aansluiting (wel infra, exclusief meter)</v>
      </c>
      <c r="F22" s="86"/>
      <c r="G22" s="86" t="s">
        <v>545</v>
      </c>
      <c r="H22" s="86" t="s">
        <v>567</v>
      </c>
      <c r="I22" s="86" t="s">
        <v>563</v>
      </c>
      <c r="J22" s="86"/>
      <c r="K22" s="86" t="s">
        <v>564</v>
      </c>
      <c r="L22" s="86" t="s">
        <v>553</v>
      </c>
      <c r="M22" s="86"/>
      <c r="N22" s="86" t="s">
        <v>338</v>
      </c>
      <c r="O22" s="86" t="s">
        <v>338</v>
      </c>
      <c r="P22" s="86" t="s">
        <v>338</v>
      </c>
      <c r="Q22" s="86" t="s">
        <v>338</v>
      </c>
      <c r="R22" s="86" t="s">
        <v>338</v>
      </c>
      <c r="S22" s="86" t="s">
        <v>341</v>
      </c>
      <c r="T22" s="86" t="s">
        <v>341</v>
      </c>
      <c r="U22" s="86" t="s">
        <v>341</v>
      </c>
      <c r="V22" s="86" t="s">
        <v>341</v>
      </c>
      <c r="W22" s="86" t="s">
        <v>341</v>
      </c>
      <c r="X22" s="86"/>
      <c r="Y22" s="86" t="s">
        <v>335</v>
      </c>
      <c r="Z22" s="88" t="s">
        <v>514</v>
      </c>
      <c r="AA22" s="88" t="s">
        <v>337</v>
      </c>
      <c r="AB22" s="86" t="s">
        <v>507</v>
      </c>
      <c r="AC22" s="86" t="s">
        <v>509</v>
      </c>
      <c r="AD22" s="86" t="s">
        <v>510</v>
      </c>
      <c r="AE22" s="86"/>
      <c r="AF22" s="86" t="s">
        <v>560</v>
      </c>
      <c r="AG22" s="86"/>
    </row>
    <row r="23" spans="1:33" x14ac:dyDescent="0.3">
      <c r="A23" s="100" t="s">
        <v>795</v>
      </c>
      <c r="B23" s="86" t="str">
        <f>IF(Start!$D$2=Scenario!A23,"1","0")</f>
        <v>0</v>
      </c>
      <c r="C23" s="88" t="s">
        <v>329</v>
      </c>
      <c r="D23" s="86" t="str">
        <f>IF(B23="1",IF(Start!$D$11=Scenario!C23,"1","0"),"0")</f>
        <v>0</v>
      </c>
      <c r="E23" s="86" t="str">
        <f t="shared" si="0"/>
        <v>Verzwaren aansluiting (wel infra, inclusief meter)</v>
      </c>
      <c r="F23" s="86"/>
      <c r="G23" s="86" t="s">
        <v>545</v>
      </c>
      <c r="H23" s="86" t="s">
        <v>567</v>
      </c>
      <c r="I23" s="86" t="s">
        <v>563</v>
      </c>
      <c r="J23" s="86"/>
      <c r="K23" s="86" t="s">
        <v>564</v>
      </c>
      <c r="L23" s="86" t="s">
        <v>553</v>
      </c>
      <c r="M23" s="86"/>
      <c r="N23" s="86" t="s">
        <v>338</v>
      </c>
      <c r="O23" s="86" t="s">
        <v>338</v>
      </c>
      <c r="P23" s="86" t="s">
        <v>338</v>
      </c>
      <c r="Q23" s="86" t="s">
        <v>338</v>
      </c>
      <c r="R23" s="86" t="s">
        <v>338</v>
      </c>
      <c r="S23" s="86" t="s">
        <v>341</v>
      </c>
      <c r="T23" s="86" t="s">
        <v>341</v>
      </c>
      <c r="U23" s="86" t="s">
        <v>341</v>
      </c>
      <c r="V23" s="86" t="s">
        <v>341</v>
      </c>
      <c r="W23" s="86" t="s">
        <v>341</v>
      </c>
      <c r="X23" s="86"/>
      <c r="Y23" s="86" t="s">
        <v>335</v>
      </c>
      <c r="Z23" s="88" t="s">
        <v>514</v>
      </c>
      <c r="AA23" s="88" t="s">
        <v>444</v>
      </c>
      <c r="AB23" s="86" t="s">
        <v>507</v>
      </c>
      <c r="AC23" s="86" t="s">
        <v>509</v>
      </c>
      <c r="AD23" s="86" t="s">
        <v>510</v>
      </c>
      <c r="AE23" s="86"/>
      <c r="AF23" s="86" t="s">
        <v>560</v>
      </c>
      <c r="AG23" s="86"/>
    </row>
    <row r="24" spans="1:33" x14ac:dyDescent="0.3">
      <c r="A24" s="100" t="s">
        <v>795</v>
      </c>
      <c r="B24" s="86" t="str">
        <f>IF(Start!$D$2=Scenario!A24,"1","0")</f>
        <v>0</v>
      </c>
      <c r="C24" s="88" t="s">
        <v>330</v>
      </c>
      <c r="D24" s="86" t="str">
        <f>IF(B24="1",IF(Start!$D$11=Scenario!C24,"1","0"),"0")</f>
        <v>0</v>
      </c>
      <c r="E24" s="86" t="str">
        <f t="shared" si="0"/>
        <v>Verzwaren aansluiting (wel infra, inclusief meter)</v>
      </c>
      <c r="F24" s="86"/>
      <c r="G24" s="86" t="s">
        <v>545</v>
      </c>
      <c r="H24" s="86" t="s">
        <v>567</v>
      </c>
      <c r="I24" s="86" t="s">
        <v>563</v>
      </c>
      <c r="J24" s="86"/>
      <c r="K24" s="86" t="s">
        <v>564</v>
      </c>
      <c r="L24" s="86" t="s">
        <v>553</v>
      </c>
      <c r="M24" s="86"/>
      <c r="N24" s="86" t="s">
        <v>338</v>
      </c>
      <c r="O24" s="86" t="s">
        <v>338</v>
      </c>
      <c r="P24" s="86" t="s">
        <v>338</v>
      </c>
      <c r="Q24" s="86" t="s">
        <v>338</v>
      </c>
      <c r="R24" s="86" t="s">
        <v>338</v>
      </c>
      <c r="S24" s="86" t="s">
        <v>341</v>
      </c>
      <c r="T24" s="86" t="s">
        <v>341</v>
      </c>
      <c r="U24" s="86" t="s">
        <v>341</v>
      </c>
      <c r="V24" s="86" t="s">
        <v>341</v>
      </c>
      <c r="W24" s="86" t="s">
        <v>341</v>
      </c>
      <c r="X24" s="86"/>
      <c r="Y24" s="86" t="s">
        <v>335</v>
      </c>
      <c r="Z24" s="88" t="s">
        <v>514</v>
      </c>
      <c r="AA24" s="88" t="s">
        <v>444</v>
      </c>
      <c r="AB24" s="86" t="s">
        <v>507</v>
      </c>
      <c r="AC24" s="86" t="s">
        <v>509</v>
      </c>
      <c r="AD24" s="86" t="s">
        <v>510</v>
      </c>
      <c r="AE24" s="86"/>
      <c r="AF24" s="86" t="s">
        <v>560</v>
      </c>
      <c r="AG24" s="86"/>
    </row>
    <row r="25" spans="1:33" x14ac:dyDescent="0.3">
      <c r="A25" s="100" t="s">
        <v>795</v>
      </c>
      <c r="B25" s="86" t="str">
        <f>IF(Start!$D$2=Scenario!A25,"1","0")</f>
        <v>0</v>
      </c>
      <c r="C25" s="88" t="s">
        <v>337</v>
      </c>
      <c r="D25" s="86" t="str">
        <f>IF(B25="1",IF(Start!$D$11=Scenario!C25,"1","0"),"0")</f>
        <v>0</v>
      </c>
      <c r="E25" s="86" t="str">
        <f t="shared" si="0"/>
        <v>Verzwaren aansluiting (wel infra, inclusief meter)</v>
      </c>
      <c r="F25" s="86"/>
      <c r="G25" s="86" t="s">
        <v>545</v>
      </c>
      <c r="H25" s="86" t="s">
        <v>567</v>
      </c>
      <c r="I25" s="86" t="s">
        <v>563</v>
      </c>
      <c r="J25" s="86"/>
      <c r="K25" s="86" t="s">
        <v>564</v>
      </c>
      <c r="L25" s="86" t="s">
        <v>553</v>
      </c>
      <c r="M25" s="86"/>
      <c r="N25" s="86" t="s">
        <v>338</v>
      </c>
      <c r="O25" s="86" t="s">
        <v>338</v>
      </c>
      <c r="P25" s="86" t="s">
        <v>338</v>
      </c>
      <c r="Q25" s="86" t="s">
        <v>338</v>
      </c>
      <c r="R25" s="86" t="s">
        <v>338</v>
      </c>
      <c r="S25" s="86" t="s">
        <v>341</v>
      </c>
      <c r="T25" s="86" t="s">
        <v>341</v>
      </c>
      <c r="U25" s="86" t="s">
        <v>341</v>
      </c>
      <c r="V25" s="86" t="s">
        <v>341</v>
      </c>
      <c r="W25" s="86" t="s">
        <v>341</v>
      </c>
      <c r="X25" s="86"/>
      <c r="Y25" s="86" t="s">
        <v>335</v>
      </c>
      <c r="Z25" s="88" t="s">
        <v>514</v>
      </c>
      <c r="AA25" s="88" t="s">
        <v>444</v>
      </c>
      <c r="AB25" s="86" t="s">
        <v>507</v>
      </c>
      <c r="AC25" s="86" t="s">
        <v>509</v>
      </c>
      <c r="AD25" s="86" t="s">
        <v>510</v>
      </c>
      <c r="AE25" s="86"/>
      <c r="AF25" s="86" t="s">
        <v>560</v>
      </c>
      <c r="AG25" s="86"/>
    </row>
    <row r="26" spans="1:33" x14ac:dyDescent="0.3">
      <c r="A26" s="100" t="s">
        <v>794</v>
      </c>
      <c r="B26" s="86" t="str">
        <f>IF(Start!$D$2=Scenario!A26,"1","0")</f>
        <v>0</v>
      </c>
      <c r="C26" s="88" t="s">
        <v>329</v>
      </c>
      <c r="D26" s="86" t="str">
        <f>IF(B26="1",IF(Start!$D$11=Scenario!C26,"1","0"),"0")</f>
        <v>0</v>
      </c>
      <c r="E26" s="86" t="str">
        <f t="shared" si="0"/>
        <v>Verlagen aansluiting (geen infra, exclusief meter)</v>
      </c>
      <c r="F26" s="86"/>
      <c r="G26" s="86" t="s">
        <v>545</v>
      </c>
      <c r="H26" s="86" t="s">
        <v>565</v>
      </c>
      <c r="I26" s="86" t="s">
        <v>563</v>
      </c>
      <c r="J26" s="86"/>
      <c r="K26" s="86" t="s">
        <v>564</v>
      </c>
      <c r="L26" s="86" t="s">
        <v>542</v>
      </c>
      <c r="M26" s="86"/>
      <c r="N26" s="86" t="s">
        <v>338</v>
      </c>
      <c r="O26" s="86" t="s">
        <v>338</v>
      </c>
      <c r="P26" s="86" t="s">
        <v>338</v>
      </c>
      <c r="Q26" s="86" t="s">
        <v>338</v>
      </c>
      <c r="R26" s="86" t="s">
        <v>338</v>
      </c>
      <c r="S26" s="86" t="s">
        <v>341</v>
      </c>
      <c r="T26" s="86" t="s">
        <v>341</v>
      </c>
      <c r="U26" s="86" t="s">
        <v>341</v>
      </c>
      <c r="V26" s="86" t="s">
        <v>341</v>
      </c>
      <c r="W26" s="86" t="s">
        <v>341</v>
      </c>
      <c r="X26" s="86"/>
      <c r="Y26" s="86" t="s">
        <v>337</v>
      </c>
      <c r="Z26" s="88" t="s">
        <v>514</v>
      </c>
      <c r="AA26" s="88" t="s">
        <v>337</v>
      </c>
      <c r="AB26" s="86" t="s">
        <v>507</v>
      </c>
      <c r="AC26" s="86" t="s">
        <v>509</v>
      </c>
      <c r="AD26" s="86" t="s">
        <v>508</v>
      </c>
      <c r="AE26" s="86"/>
      <c r="AF26" s="86" t="s">
        <v>566</v>
      </c>
      <c r="AG26" s="86"/>
    </row>
    <row r="27" spans="1:33" x14ac:dyDescent="0.3">
      <c r="A27" s="100" t="s">
        <v>794</v>
      </c>
      <c r="B27" s="86" t="str">
        <f>IF(Start!$D$2=Scenario!A27,"1","0")</f>
        <v>0</v>
      </c>
      <c r="C27" s="88" t="s">
        <v>330</v>
      </c>
      <c r="D27" s="86" t="str">
        <f>IF(B27="1",IF(Start!$D$11=Scenario!C27,"1","0"),"0")</f>
        <v>0</v>
      </c>
      <c r="E27" s="86" t="str">
        <f t="shared" si="0"/>
        <v>Verlagen aansluiting (geen infra, exclusief meter)</v>
      </c>
      <c r="F27" s="86"/>
      <c r="G27" s="86" t="s">
        <v>545</v>
      </c>
      <c r="H27" s="86" t="s">
        <v>565</v>
      </c>
      <c r="I27" s="86" t="s">
        <v>563</v>
      </c>
      <c r="J27" s="86"/>
      <c r="K27" s="86" t="s">
        <v>564</v>
      </c>
      <c r="L27" s="86" t="s">
        <v>542</v>
      </c>
      <c r="M27" s="86"/>
      <c r="N27" s="86" t="s">
        <v>338</v>
      </c>
      <c r="O27" s="86" t="s">
        <v>338</v>
      </c>
      <c r="P27" s="86" t="s">
        <v>338</v>
      </c>
      <c r="Q27" s="86" t="s">
        <v>338</v>
      </c>
      <c r="R27" s="86" t="s">
        <v>338</v>
      </c>
      <c r="S27" s="86" t="s">
        <v>341</v>
      </c>
      <c r="T27" s="86" t="s">
        <v>341</v>
      </c>
      <c r="U27" s="86" t="s">
        <v>341</v>
      </c>
      <c r="V27" s="86" t="s">
        <v>341</v>
      </c>
      <c r="W27" s="86" t="s">
        <v>341</v>
      </c>
      <c r="X27" s="86"/>
      <c r="Y27" s="86" t="s">
        <v>337</v>
      </c>
      <c r="Z27" s="88" t="s">
        <v>514</v>
      </c>
      <c r="AA27" s="88" t="s">
        <v>337</v>
      </c>
      <c r="AB27" s="86" t="s">
        <v>507</v>
      </c>
      <c r="AC27" s="86" t="s">
        <v>509</v>
      </c>
      <c r="AD27" s="86" t="s">
        <v>508</v>
      </c>
      <c r="AE27" s="86"/>
      <c r="AF27" s="86" t="s">
        <v>566</v>
      </c>
      <c r="AG27" s="86"/>
    </row>
    <row r="28" spans="1:33" x14ac:dyDescent="0.3">
      <c r="A28" s="100" t="s">
        <v>794</v>
      </c>
      <c r="B28" s="86" t="str">
        <f>IF(Start!$D$2=Scenario!A28,"1","0")</f>
        <v>0</v>
      </c>
      <c r="C28" s="88" t="s">
        <v>337</v>
      </c>
      <c r="D28" s="86" t="str">
        <f>IF(B28="1",IF(Start!$D$11=Scenario!C28,"1","0"),"0")</f>
        <v>0</v>
      </c>
      <c r="E28" s="86" t="str">
        <f t="shared" si="0"/>
        <v>Verlagen aansluiting (geen infra, exclusief meter)</v>
      </c>
      <c r="F28" s="86"/>
      <c r="G28" s="86" t="s">
        <v>545</v>
      </c>
      <c r="H28" s="86" t="s">
        <v>565</v>
      </c>
      <c r="I28" s="86" t="s">
        <v>563</v>
      </c>
      <c r="J28" s="86"/>
      <c r="K28" s="86" t="s">
        <v>564</v>
      </c>
      <c r="L28" s="86" t="s">
        <v>542</v>
      </c>
      <c r="M28" s="86"/>
      <c r="N28" s="86" t="s">
        <v>338</v>
      </c>
      <c r="O28" s="86" t="s">
        <v>338</v>
      </c>
      <c r="P28" s="86" t="s">
        <v>338</v>
      </c>
      <c r="Q28" s="86" t="s">
        <v>338</v>
      </c>
      <c r="R28" s="86" t="s">
        <v>338</v>
      </c>
      <c r="S28" s="86" t="s">
        <v>341</v>
      </c>
      <c r="T28" s="86" t="s">
        <v>341</v>
      </c>
      <c r="U28" s="86" t="s">
        <v>341</v>
      </c>
      <c r="V28" s="86" t="s">
        <v>341</v>
      </c>
      <c r="W28" s="86" t="s">
        <v>341</v>
      </c>
      <c r="X28" s="86"/>
      <c r="Y28" s="86" t="s">
        <v>337</v>
      </c>
      <c r="Z28" s="88" t="s">
        <v>514</v>
      </c>
      <c r="AA28" s="88" t="s">
        <v>337</v>
      </c>
      <c r="AB28" s="86" t="s">
        <v>507</v>
      </c>
      <c r="AC28" s="86" t="s">
        <v>509</v>
      </c>
      <c r="AD28" s="86" t="s">
        <v>508</v>
      </c>
      <c r="AE28" s="86"/>
      <c r="AF28" s="86" t="s">
        <v>566</v>
      </c>
      <c r="AG28" s="86"/>
    </row>
    <row r="29" spans="1:33" x14ac:dyDescent="0.3">
      <c r="A29" s="100" t="s">
        <v>793</v>
      </c>
      <c r="B29" s="86" t="str">
        <f>IF(Start!$D$2=Scenario!A29,"1","0")</f>
        <v>0</v>
      </c>
      <c r="C29" s="88" t="s">
        <v>329</v>
      </c>
      <c r="D29" s="86" t="str">
        <f>IF(B29="1",IF(Start!$D$11=Scenario!C29,"1","0"),"0")</f>
        <v>0</v>
      </c>
      <c r="E29" s="86" t="str">
        <f t="shared" si="0"/>
        <v>Verlagen aansluiting (geen infra, inclusief meter)</v>
      </c>
      <c r="F29" s="86"/>
      <c r="G29" s="86" t="s">
        <v>545</v>
      </c>
      <c r="H29" s="86" t="s">
        <v>565</v>
      </c>
      <c r="I29" s="86" t="s">
        <v>563</v>
      </c>
      <c r="J29" s="86"/>
      <c r="K29" s="86" t="s">
        <v>564</v>
      </c>
      <c r="L29" s="86" t="s">
        <v>542</v>
      </c>
      <c r="M29" s="86"/>
      <c r="N29" s="86" t="s">
        <v>338</v>
      </c>
      <c r="O29" s="86" t="s">
        <v>338</v>
      </c>
      <c r="P29" s="86" t="s">
        <v>338</v>
      </c>
      <c r="Q29" s="86" t="s">
        <v>338</v>
      </c>
      <c r="R29" s="86" t="s">
        <v>338</v>
      </c>
      <c r="S29" s="86" t="s">
        <v>341</v>
      </c>
      <c r="T29" s="86" t="s">
        <v>341</v>
      </c>
      <c r="U29" s="86" t="s">
        <v>341</v>
      </c>
      <c r="V29" s="86" t="s">
        <v>341</v>
      </c>
      <c r="W29" s="86" t="s">
        <v>341</v>
      </c>
      <c r="X29" s="86"/>
      <c r="Y29" s="86" t="s">
        <v>337</v>
      </c>
      <c r="Z29" s="88" t="s">
        <v>514</v>
      </c>
      <c r="AA29" s="88" t="s">
        <v>444</v>
      </c>
      <c r="AB29" s="86" t="s">
        <v>507</v>
      </c>
      <c r="AC29" s="86" t="s">
        <v>509</v>
      </c>
      <c r="AD29" s="86" t="s">
        <v>508</v>
      </c>
      <c r="AE29" s="86"/>
      <c r="AF29" s="86" t="s">
        <v>566</v>
      </c>
      <c r="AG29" s="86"/>
    </row>
    <row r="30" spans="1:33" x14ac:dyDescent="0.3">
      <c r="A30" s="100" t="s">
        <v>793</v>
      </c>
      <c r="B30" s="86" t="str">
        <f>IF(Start!$D$2=Scenario!A30,"1","0")</f>
        <v>0</v>
      </c>
      <c r="C30" s="88" t="s">
        <v>330</v>
      </c>
      <c r="D30" s="86" t="str">
        <f>IF(B30="1",IF(Start!$D$11=Scenario!C30,"1","0"),"0")</f>
        <v>0</v>
      </c>
      <c r="E30" s="86" t="str">
        <f t="shared" si="0"/>
        <v>Verlagen aansluiting (geen infra, inclusief meter)</v>
      </c>
      <c r="F30" s="86"/>
      <c r="G30" s="86" t="s">
        <v>545</v>
      </c>
      <c r="H30" s="86" t="s">
        <v>565</v>
      </c>
      <c r="I30" s="86" t="s">
        <v>563</v>
      </c>
      <c r="J30" s="86"/>
      <c r="K30" s="86" t="s">
        <v>564</v>
      </c>
      <c r="L30" s="86" t="s">
        <v>542</v>
      </c>
      <c r="M30" s="86"/>
      <c r="N30" s="86" t="s">
        <v>338</v>
      </c>
      <c r="O30" s="86" t="s">
        <v>338</v>
      </c>
      <c r="P30" s="86" t="s">
        <v>338</v>
      </c>
      <c r="Q30" s="86" t="s">
        <v>338</v>
      </c>
      <c r="R30" s="86" t="s">
        <v>338</v>
      </c>
      <c r="S30" s="86" t="s">
        <v>341</v>
      </c>
      <c r="T30" s="86" t="s">
        <v>341</v>
      </c>
      <c r="U30" s="86" t="s">
        <v>341</v>
      </c>
      <c r="V30" s="86" t="s">
        <v>341</v>
      </c>
      <c r="W30" s="86" t="s">
        <v>341</v>
      </c>
      <c r="X30" s="86"/>
      <c r="Y30" s="86" t="s">
        <v>337</v>
      </c>
      <c r="Z30" s="88" t="s">
        <v>514</v>
      </c>
      <c r="AA30" s="88" t="s">
        <v>444</v>
      </c>
      <c r="AB30" s="86" t="s">
        <v>507</v>
      </c>
      <c r="AC30" s="86" t="s">
        <v>509</v>
      </c>
      <c r="AD30" s="86" t="s">
        <v>508</v>
      </c>
      <c r="AE30" s="86"/>
      <c r="AF30" s="86" t="s">
        <v>566</v>
      </c>
      <c r="AG30" s="86"/>
    </row>
    <row r="31" spans="1:33" x14ac:dyDescent="0.3">
      <c r="A31" s="100" t="s">
        <v>793</v>
      </c>
      <c r="B31" s="86" t="str">
        <f>IF(Start!$D$2=Scenario!A31,"1","0")</f>
        <v>0</v>
      </c>
      <c r="C31" s="88" t="s">
        <v>337</v>
      </c>
      <c r="D31" s="86" t="str">
        <f>IF(B31="1",IF(Start!$D$11=Scenario!C31,"1","0"),"0")</f>
        <v>0</v>
      </c>
      <c r="E31" s="86" t="str">
        <f t="shared" si="0"/>
        <v>Verlagen aansluiting (geen infra, inclusief meter)</v>
      </c>
      <c r="F31" s="86"/>
      <c r="G31" s="86" t="s">
        <v>545</v>
      </c>
      <c r="H31" s="86" t="s">
        <v>565</v>
      </c>
      <c r="I31" s="86" t="s">
        <v>563</v>
      </c>
      <c r="J31" s="86"/>
      <c r="K31" s="86" t="s">
        <v>564</v>
      </c>
      <c r="L31" s="86" t="s">
        <v>542</v>
      </c>
      <c r="M31" s="86"/>
      <c r="N31" s="86" t="s">
        <v>338</v>
      </c>
      <c r="O31" s="86" t="s">
        <v>338</v>
      </c>
      <c r="P31" s="86" t="s">
        <v>338</v>
      </c>
      <c r="Q31" s="86" t="s">
        <v>338</v>
      </c>
      <c r="R31" s="86" t="s">
        <v>338</v>
      </c>
      <c r="S31" s="86" t="s">
        <v>341</v>
      </c>
      <c r="T31" s="86" t="s">
        <v>341</v>
      </c>
      <c r="U31" s="86" t="s">
        <v>341</v>
      </c>
      <c r="V31" s="86" t="s">
        <v>341</v>
      </c>
      <c r="W31" s="86" t="s">
        <v>341</v>
      </c>
      <c r="X31" s="86"/>
      <c r="Y31" s="86" t="s">
        <v>337</v>
      </c>
      <c r="Z31" s="88" t="s">
        <v>514</v>
      </c>
      <c r="AA31" s="88" t="s">
        <v>444</v>
      </c>
      <c r="AB31" s="86" t="s">
        <v>507</v>
      </c>
      <c r="AC31" s="86" t="s">
        <v>509</v>
      </c>
      <c r="AD31" s="86" t="s">
        <v>508</v>
      </c>
      <c r="AE31" s="86"/>
      <c r="AF31" s="86" t="s">
        <v>566</v>
      </c>
      <c r="AG31" s="86"/>
    </row>
    <row r="32" spans="1:33" x14ac:dyDescent="0.3">
      <c r="A32" s="100" t="s">
        <v>792</v>
      </c>
      <c r="B32" s="86" t="str">
        <f>IF(Start!$D$2=Scenario!A32,"1","0")</f>
        <v>0</v>
      </c>
      <c r="C32" s="88" t="s">
        <v>329</v>
      </c>
      <c r="D32" s="86" t="str">
        <f>IF(B32="1",IF(Start!$D$11=Scenario!C32,"1","0"),"0")</f>
        <v>0</v>
      </c>
      <c r="E32" s="86" t="str">
        <f t="shared" si="0"/>
        <v>Verlagen aansluiting (wel infra, exclusief meter)</v>
      </c>
      <c r="F32" s="86"/>
      <c r="G32" s="86" t="s">
        <v>545</v>
      </c>
      <c r="H32" s="86" t="s">
        <v>565</v>
      </c>
      <c r="I32" s="86" t="s">
        <v>563</v>
      </c>
      <c r="J32" s="86"/>
      <c r="K32" s="86" t="s">
        <v>564</v>
      </c>
      <c r="L32" s="86" t="s">
        <v>553</v>
      </c>
      <c r="M32" s="86"/>
      <c r="N32" s="86" t="s">
        <v>338</v>
      </c>
      <c r="O32" s="86" t="s">
        <v>338</v>
      </c>
      <c r="P32" s="86" t="s">
        <v>338</v>
      </c>
      <c r="Q32" s="86" t="s">
        <v>338</v>
      </c>
      <c r="R32" s="86" t="s">
        <v>338</v>
      </c>
      <c r="S32" s="86" t="s">
        <v>341</v>
      </c>
      <c r="T32" s="86" t="s">
        <v>341</v>
      </c>
      <c r="U32" s="86" t="s">
        <v>341</v>
      </c>
      <c r="V32" s="86" t="s">
        <v>341</v>
      </c>
      <c r="W32" s="86" t="s">
        <v>341</v>
      </c>
      <c r="X32" s="86"/>
      <c r="Y32" s="86" t="s">
        <v>335</v>
      </c>
      <c r="Z32" s="88" t="s">
        <v>514</v>
      </c>
      <c r="AA32" s="88" t="s">
        <v>337</v>
      </c>
      <c r="AB32" s="86" t="s">
        <v>507</v>
      </c>
      <c r="AC32" s="86" t="s">
        <v>509</v>
      </c>
      <c r="AD32" s="86" t="s">
        <v>508</v>
      </c>
      <c r="AE32" s="86"/>
      <c r="AF32" s="86" t="s">
        <v>560</v>
      </c>
      <c r="AG32" s="86"/>
    </row>
    <row r="33" spans="1:33" x14ac:dyDescent="0.3">
      <c r="A33" s="100" t="s">
        <v>792</v>
      </c>
      <c r="B33" s="86" t="str">
        <f>IF(Start!$D$2=Scenario!A33,"1","0")</f>
        <v>0</v>
      </c>
      <c r="C33" s="88" t="s">
        <v>330</v>
      </c>
      <c r="D33" s="86" t="str">
        <f>IF(B33="1",IF(Start!$D$11=Scenario!C33,"1","0"),"0")</f>
        <v>0</v>
      </c>
      <c r="E33" s="86" t="str">
        <f t="shared" si="0"/>
        <v>Verlagen aansluiting (wel infra, exclusief meter)</v>
      </c>
      <c r="F33" s="86"/>
      <c r="G33" s="86" t="s">
        <v>545</v>
      </c>
      <c r="H33" s="86" t="s">
        <v>565</v>
      </c>
      <c r="I33" s="86" t="s">
        <v>563</v>
      </c>
      <c r="J33" s="86"/>
      <c r="K33" s="86" t="s">
        <v>564</v>
      </c>
      <c r="L33" s="86" t="s">
        <v>553</v>
      </c>
      <c r="M33" s="86"/>
      <c r="N33" s="86" t="s">
        <v>338</v>
      </c>
      <c r="O33" s="86" t="s">
        <v>338</v>
      </c>
      <c r="P33" s="86" t="s">
        <v>338</v>
      </c>
      <c r="Q33" s="86" t="s">
        <v>338</v>
      </c>
      <c r="R33" s="86" t="s">
        <v>338</v>
      </c>
      <c r="S33" s="86" t="s">
        <v>341</v>
      </c>
      <c r="T33" s="86" t="s">
        <v>341</v>
      </c>
      <c r="U33" s="86" t="s">
        <v>341</v>
      </c>
      <c r="V33" s="86" t="s">
        <v>341</v>
      </c>
      <c r="W33" s="86" t="s">
        <v>341</v>
      </c>
      <c r="X33" s="86"/>
      <c r="Y33" s="86" t="s">
        <v>335</v>
      </c>
      <c r="Z33" s="88" t="s">
        <v>514</v>
      </c>
      <c r="AA33" s="88" t="s">
        <v>337</v>
      </c>
      <c r="AB33" s="86" t="s">
        <v>507</v>
      </c>
      <c r="AC33" s="86" t="s">
        <v>509</v>
      </c>
      <c r="AD33" s="86" t="s">
        <v>508</v>
      </c>
      <c r="AE33" s="86"/>
      <c r="AF33" s="86" t="s">
        <v>560</v>
      </c>
      <c r="AG33" s="86"/>
    </row>
    <row r="34" spans="1:33" x14ac:dyDescent="0.3">
      <c r="A34" s="100" t="s">
        <v>792</v>
      </c>
      <c r="B34" s="86" t="str">
        <f>IF(Start!$D$2=Scenario!A34,"1","0")</f>
        <v>0</v>
      </c>
      <c r="C34" s="88" t="s">
        <v>337</v>
      </c>
      <c r="D34" s="86" t="str">
        <f>IF(B34="1",IF(Start!$D$11=Scenario!C34,"1","0"),"0")</f>
        <v>0</v>
      </c>
      <c r="E34" s="86" t="str">
        <f t="shared" si="0"/>
        <v>Verlagen aansluiting (wel infra, exclusief meter)</v>
      </c>
      <c r="F34" s="86"/>
      <c r="G34" s="86" t="s">
        <v>545</v>
      </c>
      <c r="H34" s="86" t="s">
        <v>565</v>
      </c>
      <c r="I34" s="86" t="s">
        <v>563</v>
      </c>
      <c r="J34" s="86"/>
      <c r="K34" s="86" t="s">
        <v>564</v>
      </c>
      <c r="L34" s="86" t="s">
        <v>553</v>
      </c>
      <c r="M34" s="86"/>
      <c r="N34" s="86" t="s">
        <v>338</v>
      </c>
      <c r="O34" s="86" t="s">
        <v>338</v>
      </c>
      <c r="P34" s="86" t="s">
        <v>338</v>
      </c>
      <c r="Q34" s="86" t="s">
        <v>338</v>
      </c>
      <c r="R34" s="86" t="s">
        <v>338</v>
      </c>
      <c r="S34" s="86" t="s">
        <v>341</v>
      </c>
      <c r="T34" s="86" t="s">
        <v>341</v>
      </c>
      <c r="U34" s="86" t="s">
        <v>341</v>
      </c>
      <c r="V34" s="86" t="s">
        <v>341</v>
      </c>
      <c r="W34" s="86" t="s">
        <v>341</v>
      </c>
      <c r="X34" s="86"/>
      <c r="Y34" s="86" t="s">
        <v>335</v>
      </c>
      <c r="Z34" s="88" t="s">
        <v>514</v>
      </c>
      <c r="AA34" s="88" t="s">
        <v>337</v>
      </c>
      <c r="AB34" s="86" t="s">
        <v>507</v>
      </c>
      <c r="AC34" s="86" t="s">
        <v>509</v>
      </c>
      <c r="AD34" s="86" t="s">
        <v>508</v>
      </c>
      <c r="AE34" s="86"/>
      <c r="AF34" s="86" t="s">
        <v>560</v>
      </c>
      <c r="AG34" s="86"/>
    </row>
    <row r="35" spans="1:33" x14ac:dyDescent="0.3">
      <c r="A35" s="100" t="s">
        <v>791</v>
      </c>
      <c r="B35" s="86" t="str">
        <f>IF(Start!$D$2=Scenario!A35,"1","0")</f>
        <v>0</v>
      </c>
      <c r="C35" s="88" t="s">
        <v>329</v>
      </c>
      <c r="D35" s="86" t="str">
        <f>IF(B35="1",IF(Start!$D$11=Scenario!C35,"1","0"),"0")</f>
        <v>0</v>
      </c>
      <c r="E35" s="86" t="str">
        <f t="shared" si="0"/>
        <v>Verlagen aansluiting (wel infra, inclusief meter)</v>
      </c>
      <c r="F35" s="86"/>
      <c r="G35" s="86" t="s">
        <v>545</v>
      </c>
      <c r="H35" s="86" t="s">
        <v>565</v>
      </c>
      <c r="I35" s="86" t="s">
        <v>563</v>
      </c>
      <c r="J35" s="86"/>
      <c r="K35" s="86" t="s">
        <v>564</v>
      </c>
      <c r="L35" s="86" t="s">
        <v>553</v>
      </c>
      <c r="M35" s="86"/>
      <c r="N35" s="86" t="s">
        <v>338</v>
      </c>
      <c r="O35" s="86" t="s">
        <v>338</v>
      </c>
      <c r="P35" s="86" t="s">
        <v>338</v>
      </c>
      <c r="Q35" s="86" t="s">
        <v>338</v>
      </c>
      <c r="R35" s="86" t="s">
        <v>338</v>
      </c>
      <c r="S35" s="86" t="s">
        <v>341</v>
      </c>
      <c r="T35" s="86" t="s">
        <v>341</v>
      </c>
      <c r="U35" s="86" t="s">
        <v>341</v>
      </c>
      <c r="V35" s="86" t="s">
        <v>341</v>
      </c>
      <c r="W35" s="86" t="s">
        <v>341</v>
      </c>
      <c r="X35" s="86"/>
      <c r="Y35" s="86" t="s">
        <v>335</v>
      </c>
      <c r="Z35" s="88" t="s">
        <v>514</v>
      </c>
      <c r="AA35" s="88" t="s">
        <v>444</v>
      </c>
      <c r="AB35" s="86" t="s">
        <v>507</v>
      </c>
      <c r="AC35" s="86" t="s">
        <v>509</v>
      </c>
      <c r="AD35" s="86" t="s">
        <v>508</v>
      </c>
      <c r="AE35" s="86"/>
      <c r="AF35" s="86" t="s">
        <v>560</v>
      </c>
      <c r="AG35" s="86"/>
    </row>
    <row r="36" spans="1:33" x14ac:dyDescent="0.3">
      <c r="A36" s="100" t="s">
        <v>791</v>
      </c>
      <c r="B36" s="86" t="str">
        <f>IF(Start!$D$2=Scenario!A36,"1","0")</f>
        <v>0</v>
      </c>
      <c r="C36" s="88" t="s">
        <v>330</v>
      </c>
      <c r="D36" s="86" t="str">
        <f>IF(B36="1",IF(Start!$D$11=Scenario!C36,"1","0"),"0")</f>
        <v>0</v>
      </c>
      <c r="E36" s="86" t="str">
        <f t="shared" si="0"/>
        <v>Verlagen aansluiting (wel infra, inclusief meter)</v>
      </c>
      <c r="F36" s="86"/>
      <c r="G36" s="86" t="s">
        <v>545</v>
      </c>
      <c r="H36" s="86" t="s">
        <v>565</v>
      </c>
      <c r="I36" s="86" t="s">
        <v>563</v>
      </c>
      <c r="J36" s="86"/>
      <c r="K36" s="86" t="s">
        <v>564</v>
      </c>
      <c r="L36" s="86" t="s">
        <v>553</v>
      </c>
      <c r="M36" s="86"/>
      <c r="N36" s="86" t="s">
        <v>338</v>
      </c>
      <c r="O36" s="86" t="s">
        <v>338</v>
      </c>
      <c r="P36" s="86" t="s">
        <v>338</v>
      </c>
      <c r="Q36" s="86" t="s">
        <v>338</v>
      </c>
      <c r="R36" s="86" t="s">
        <v>338</v>
      </c>
      <c r="S36" s="86" t="s">
        <v>341</v>
      </c>
      <c r="T36" s="86" t="s">
        <v>341</v>
      </c>
      <c r="U36" s="86" t="s">
        <v>341</v>
      </c>
      <c r="V36" s="86" t="s">
        <v>341</v>
      </c>
      <c r="W36" s="86" t="s">
        <v>341</v>
      </c>
      <c r="X36" s="86"/>
      <c r="Y36" s="86" t="s">
        <v>335</v>
      </c>
      <c r="Z36" s="88" t="s">
        <v>514</v>
      </c>
      <c r="AA36" s="88" t="s">
        <v>444</v>
      </c>
      <c r="AB36" s="86" t="s">
        <v>507</v>
      </c>
      <c r="AC36" s="86" t="s">
        <v>509</v>
      </c>
      <c r="AD36" s="86" t="s">
        <v>508</v>
      </c>
      <c r="AE36" s="86"/>
      <c r="AF36" s="86" t="s">
        <v>560</v>
      </c>
      <c r="AG36" s="86"/>
    </row>
    <row r="37" spans="1:33" x14ac:dyDescent="0.3">
      <c r="A37" s="100" t="s">
        <v>791</v>
      </c>
      <c r="B37" s="86" t="str">
        <f>IF(Start!$D$2=Scenario!A37,"1","0")</f>
        <v>0</v>
      </c>
      <c r="C37" s="88" t="s">
        <v>337</v>
      </c>
      <c r="D37" s="86" t="str">
        <f>IF(B37="1",IF(Start!$D$11=Scenario!C37,"1","0"),"0")</f>
        <v>0</v>
      </c>
      <c r="E37" s="86" t="str">
        <f t="shared" si="0"/>
        <v>Verlagen aansluiting (wel infra, inclusief meter)</v>
      </c>
      <c r="F37" s="86"/>
      <c r="G37" s="86" t="s">
        <v>545</v>
      </c>
      <c r="H37" s="86" t="s">
        <v>565</v>
      </c>
      <c r="I37" s="86" t="s">
        <v>563</v>
      </c>
      <c r="J37" s="86"/>
      <c r="K37" s="86" t="s">
        <v>564</v>
      </c>
      <c r="L37" s="86" t="s">
        <v>553</v>
      </c>
      <c r="M37" s="86"/>
      <c r="N37" s="86" t="s">
        <v>338</v>
      </c>
      <c r="O37" s="86" t="s">
        <v>338</v>
      </c>
      <c r="P37" s="86" t="s">
        <v>338</v>
      </c>
      <c r="Q37" s="86" t="s">
        <v>338</v>
      </c>
      <c r="R37" s="86" t="s">
        <v>338</v>
      </c>
      <c r="S37" s="86" t="s">
        <v>341</v>
      </c>
      <c r="T37" s="86" t="s">
        <v>341</v>
      </c>
      <c r="U37" s="86" t="s">
        <v>341</v>
      </c>
      <c r="V37" s="86" t="s">
        <v>341</v>
      </c>
      <c r="W37" s="86" t="s">
        <v>341</v>
      </c>
      <c r="X37" s="86"/>
      <c r="Y37" s="86" t="s">
        <v>335</v>
      </c>
      <c r="Z37" s="88" t="s">
        <v>514</v>
      </c>
      <c r="AA37" s="88" t="s">
        <v>444</v>
      </c>
      <c r="AB37" s="86" t="s">
        <v>507</v>
      </c>
      <c r="AC37" s="86" t="s">
        <v>509</v>
      </c>
      <c r="AD37" s="86" t="s">
        <v>508</v>
      </c>
      <c r="AE37" s="86"/>
      <c r="AF37" s="86" t="s">
        <v>560</v>
      </c>
      <c r="AG37" s="86"/>
    </row>
    <row r="38" spans="1:33" x14ac:dyDescent="0.3">
      <c r="A38" s="100" t="s">
        <v>789</v>
      </c>
      <c r="B38" s="86" t="str">
        <f>IF(Start!$D$2=Scenario!A38,"1","0")</f>
        <v>0</v>
      </c>
      <c r="C38" s="88" t="s">
        <v>329</v>
      </c>
      <c r="D38" s="86" t="str">
        <f>IF(B38="1",IF(Start!$D$11=Scenario!C38,"1","0"),"0")</f>
        <v>0</v>
      </c>
      <c r="E38" s="86" t="str">
        <f t="shared" si="0"/>
        <v>Verplaatsen aansluiting (wel infra, inclusief meter)</v>
      </c>
      <c r="F38" s="86"/>
      <c r="G38" s="86" t="s">
        <v>545</v>
      </c>
      <c r="H38" s="86" t="s">
        <v>559</v>
      </c>
      <c r="I38" s="86" t="s">
        <v>552</v>
      </c>
      <c r="J38" s="86"/>
      <c r="K38" s="86" t="s">
        <v>558</v>
      </c>
      <c r="L38" s="86" t="s">
        <v>553</v>
      </c>
      <c r="M38" s="86"/>
      <c r="N38" s="86" t="s">
        <v>338</v>
      </c>
      <c r="O38" s="86" t="s">
        <v>338</v>
      </c>
      <c r="P38" s="86" t="s">
        <v>338</v>
      </c>
      <c r="Q38" s="86" t="s">
        <v>338</v>
      </c>
      <c r="R38" s="86" t="s">
        <v>338</v>
      </c>
      <c r="S38" s="86" t="s">
        <v>341</v>
      </c>
      <c r="T38" s="86" t="s">
        <v>341</v>
      </c>
      <c r="U38" s="86" t="s">
        <v>341</v>
      </c>
      <c r="V38" s="86" t="s">
        <v>341</v>
      </c>
      <c r="W38" s="86" t="s">
        <v>341</v>
      </c>
      <c r="X38" s="86"/>
      <c r="Y38" s="86" t="s">
        <v>329</v>
      </c>
      <c r="Z38" s="88" t="s">
        <v>514</v>
      </c>
      <c r="AA38" s="88" t="s">
        <v>444</v>
      </c>
      <c r="AB38" s="86" t="s">
        <v>507</v>
      </c>
      <c r="AC38" s="86" t="s">
        <v>509</v>
      </c>
      <c r="AD38" s="86" t="s">
        <v>337</v>
      </c>
      <c r="AE38" s="86"/>
      <c r="AF38" s="86" t="s">
        <v>561</v>
      </c>
      <c r="AG38" s="86"/>
    </row>
    <row r="39" spans="1:33" x14ac:dyDescent="0.3">
      <c r="A39" s="100" t="s">
        <v>789</v>
      </c>
      <c r="B39" s="86" t="str">
        <f>IF(Start!$D$2=Scenario!A39,"1","0")</f>
        <v>0</v>
      </c>
      <c r="C39" s="88" t="s">
        <v>330</v>
      </c>
      <c r="D39" s="86" t="str">
        <f>IF(B39="1",IF(Start!$D$11=Scenario!C39,"1","0"),"0")</f>
        <v>0</v>
      </c>
      <c r="E39" s="86" t="str">
        <f t="shared" si="0"/>
        <v>Verplaatsen aansluiting (wel infra, inclusief meter)</v>
      </c>
      <c r="F39" s="86"/>
      <c r="G39" s="86" t="s">
        <v>545</v>
      </c>
      <c r="H39" s="86" t="s">
        <v>559</v>
      </c>
      <c r="I39" s="86" t="s">
        <v>552</v>
      </c>
      <c r="J39" s="86"/>
      <c r="K39" s="86" t="s">
        <v>558</v>
      </c>
      <c r="L39" s="86" t="s">
        <v>553</v>
      </c>
      <c r="M39" s="86"/>
      <c r="N39" s="86" t="s">
        <v>338</v>
      </c>
      <c r="O39" s="86" t="s">
        <v>338</v>
      </c>
      <c r="P39" s="86" t="s">
        <v>338</v>
      </c>
      <c r="Q39" s="86" t="s">
        <v>338</v>
      </c>
      <c r="R39" s="86" t="s">
        <v>338</v>
      </c>
      <c r="S39" s="86" t="s">
        <v>341</v>
      </c>
      <c r="T39" s="86" t="s">
        <v>341</v>
      </c>
      <c r="U39" s="86" t="s">
        <v>341</v>
      </c>
      <c r="V39" s="86" t="s">
        <v>341</v>
      </c>
      <c r="W39" s="86" t="s">
        <v>341</v>
      </c>
      <c r="X39" s="86"/>
      <c r="Y39" s="86" t="s">
        <v>329</v>
      </c>
      <c r="Z39" s="88" t="s">
        <v>514</v>
      </c>
      <c r="AA39" s="88" t="s">
        <v>444</v>
      </c>
      <c r="AB39" s="86" t="s">
        <v>507</v>
      </c>
      <c r="AC39" s="86" t="s">
        <v>509</v>
      </c>
      <c r="AD39" s="86" t="s">
        <v>337</v>
      </c>
      <c r="AE39" s="86"/>
      <c r="AF39" s="86" t="s">
        <v>561</v>
      </c>
      <c r="AG39" s="86"/>
    </row>
    <row r="40" spans="1:33" x14ac:dyDescent="0.3">
      <c r="A40" s="100" t="s">
        <v>789</v>
      </c>
      <c r="B40" s="86" t="str">
        <f>IF(Start!$D$2=Scenario!A40,"1","0")</f>
        <v>0</v>
      </c>
      <c r="C40" s="88" t="s">
        <v>337</v>
      </c>
      <c r="D40" s="86" t="str">
        <f>IF(B40="1",IF(Start!$D$11=Scenario!C40,"1","0"),"0")</f>
        <v>0</v>
      </c>
      <c r="E40" s="86" t="str">
        <f t="shared" si="0"/>
        <v>Verplaatsen aansluiting (wel infra, inclusief meter)</v>
      </c>
      <c r="F40" s="86"/>
      <c r="G40" s="86" t="s">
        <v>545</v>
      </c>
      <c r="H40" s="86" t="s">
        <v>559</v>
      </c>
      <c r="I40" s="86" t="s">
        <v>552</v>
      </c>
      <c r="J40" s="86"/>
      <c r="K40" s="86" t="s">
        <v>558</v>
      </c>
      <c r="L40" s="86" t="s">
        <v>553</v>
      </c>
      <c r="M40" s="86"/>
      <c r="N40" s="86" t="s">
        <v>338</v>
      </c>
      <c r="O40" s="86" t="s">
        <v>338</v>
      </c>
      <c r="P40" s="86" t="s">
        <v>338</v>
      </c>
      <c r="Q40" s="86" t="s">
        <v>338</v>
      </c>
      <c r="R40" s="86" t="s">
        <v>338</v>
      </c>
      <c r="S40" s="86" t="s">
        <v>341</v>
      </c>
      <c r="T40" s="86" t="s">
        <v>341</v>
      </c>
      <c r="U40" s="86" t="s">
        <v>341</v>
      </c>
      <c r="V40" s="86" t="s">
        <v>341</v>
      </c>
      <c r="W40" s="86" t="s">
        <v>341</v>
      </c>
      <c r="X40" s="86"/>
      <c r="Y40" s="86" t="s">
        <v>329</v>
      </c>
      <c r="Z40" s="172" t="s">
        <v>514</v>
      </c>
      <c r="AA40" s="88" t="s">
        <v>444</v>
      </c>
      <c r="AB40" s="86" t="s">
        <v>507</v>
      </c>
      <c r="AC40" s="86" t="s">
        <v>509</v>
      </c>
      <c r="AD40" s="86" t="s">
        <v>337</v>
      </c>
      <c r="AE40" s="86"/>
      <c r="AF40" s="86" t="s">
        <v>561</v>
      </c>
      <c r="AG40" s="86"/>
    </row>
    <row r="41" spans="1:33" x14ac:dyDescent="0.3">
      <c r="A41" s="100" t="s">
        <v>790</v>
      </c>
      <c r="B41" s="86" t="str">
        <f>IF(Start!$D$2=Scenario!A41,"1","0")</f>
        <v>0</v>
      </c>
      <c r="C41" s="88" t="s">
        <v>329</v>
      </c>
      <c r="D41" s="86" t="str">
        <f>IF(B41="1",IF(Start!$D$11=Scenario!C41,"1","0"),"0")</f>
        <v>0</v>
      </c>
      <c r="E41" s="86" t="str">
        <f t="shared" si="0"/>
        <v>Verplaatsen aansluiting (geen infra, inclusief meter)</v>
      </c>
      <c r="F41" s="86"/>
      <c r="G41" s="86" t="s">
        <v>545</v>
      </c>
      <c r="H41" s="86" t="s">
        <v>559</v>
      </c>
      <c r="I41" s="86" t="s">
        <v>552</v>
      </c>
      <c r="J41" s="86"/>
      <c r="K41" s="86" t="s">
        <v>558</v>
      </c>
      <c r="L41" s="86" t="s">
        <v>542</v>
      </c>
      <c r="M41" s="86"/>
      <c r="N41" s="86" t="s">
        <v>338</v>
      </c>
      <c r="O41" s="86" t="s">
        <v>338</v>
      </c>
      <c r="P41" s="86" t="s">
        <v>338</v>
      </c>
      <c r="Q41" s="86" t="s">
        <v>338</v>
      </c>
      <c r="R41" s="86" t="s">
        <v>338</v>
      </c>
      <c r="S41" s="86" t="s">
        <v>341</v>
      </c>
      <c r="T41" s="86" t="s">
        <v>341</v>
      </c>
      <c r="U41" s="86" t="s">
        <v>341</v>
      </c>
      <c r="V41" s="86" t="s">
        <v>341</v>
      </c>
      <c r="W41" s="86" t="s">
        <v>341</v>
      </c>
      <c r="X41" s="86"/>
      <c r="Y41" s="86" t="s">
        <v>337</v>
      </c>
      <c r="Z41" s="172" t="s">
        <v>329</v>
      </c>
      <c r="AA41" s="88" t="s">
        <v>444</v>
      </c>
      <c r="AB41" s="86" t="s">
        <v>507</v>
      </c>
      <c r="AC41" s="86" t="s">
        <v>509</v>
      </c>
      <c r="AD41" s="86" t="s">
        <v>337</v>
      </c>
      <c r="AE41" s="86"/>
      <c r="AF41" s="86" t="s">
        <v>560</v>
      </c>
      <c r="AG41" s="86"/>
    </row>
    <row r="42" spans="1:33" x14ac:dyDescent="0.3">
      <c r="A42" s="100" t="s">
        <v>599</v>
      </c>
      <c r="B42" s="86" t="str">
        <f>IF(Start!$D$2=Scenario!A42,"1","0")</f>
        <v>0</v>
      </c>
      <c r="C42" s="88" t="s">
        <v>329</v>
      </c>
      <c r="D42" s="86" t="str">
        <f>IF(B42="1",IF(Start!$D$11=Scenario!C42,"1","0"),"0")</f>
        <v>0</v>
      </c>
      <c r="E42" s="86" t="str">
        <f t="shared" si="0"/>
        <v>Verplaatsen aansluiting (wel infra, exclusief meter)</v>
      </c>
      <c r="F42" s="86"/>
      <c r="G42" s="86" t="s">
        <v>545</v>
      </c>
      <c r="H42" s="86" t="s">
        <v>559</v>
      </c>
      <c r="I42" s="86" t="s">
        <v>552</v>
      </c>
      <c r="J42" s="86"/>
      <c r="K42" s="86" t="s">
        <v>558</v>
      </c>
      <c r="L42" s="86" t="s">
        <v>553</v>
      </c>
      <c r="M42" s="86"/>
      <c r="N42" s="86" t="s">
        <v>338</v>
      </c>
      <c r="O42" s="86" t="s">
        <v>341</v>
      </c>
      <c r="P42" s="86" t="s">
        <v>341</v>
      </c>
      <c r="Q42" s="86" t="s">
        <v>341</v>
      </c>
      <c r="R42" s="86" t="s">
        <v>341</v>
      </c>
      <c r="S42" s="86" t="s">
        <v>341</v>
      </c>
      <c r="T42" s="86" t="s">
        <v>341</v>
      </c>
      <c r="U42" s="86" t="s">
        <v>341</v>
      </c>
      <c r="V42" s="86" t="s">
        <v>341</v>
      </c>
      <c r="W42" s="86" t="s">
        <v>341</v>
      </c>
      <c r="X42" s="86"/>
      <c r="Y42" s="86" t="s">
        <v>329</v>
      </c>
      <c r="Z42" s="172" t="s">
        <v>514</v>
      </c>
      <c r="AA42" s="88" t="s">
        <v>337</v>
      </c>
      <c r="AB42" s="86" t="s">
        <v>507</v>
      </c>
      <c r="AC42" s="86" t="s">
        <v>509</v>
      </c>
      <c r="AD42" s="86" t="s">
        <v>337</v>
      </c>
      <c r="AE42" s="86"/>
      <c r="AF42" s="86" t="s">
        <v>561</v>
      </c>
      <c r="AG42" s="86"/>
    </row>
    <row r="43" spans="1:33" x14ac:dyDescent="0.3">
      <c r="A43" s="100" t="s">
        <v>599</v>
      </c>
      <c r="B43" s="86" t="str">
        <f>IF(Start!$D$2=Scenario!A43,"1","0")</f>
        <v>0</v>
      </c>
      <c r="C43" s="88" t="s">
        <v>330</v>
      </c>
      <c r="D43" s="86" t="str">
        <f>IF(B43="1",IF(Start!$D$11=Scenario!C43,"1","0"),"0")</f>
        <v>0</v>
      </c>
      <c r="E43" s="86" t="str">
        <f t="shared" si="0"/>
        <v>Verplaatsen aansluiting (wel infra, exclusief meter)</v>
      </c>
      <c r="F43" s="86"/>
      <c r="G43" s="86" t="s">
        <v>545</v>
      </c>
      <c r="H43" s="86" t="s">
        <v>559</v>
      </c>
      <c r="I43" s="86" t="s">
        <v>552</v>
      </c>
      <c r="J43" s="86"/>
      <c r="K43" s="86" t="s">
        <v>558</v>
      </c>
      <c r="L43" s="86" t="s">
        <v>553</v>
      </c>
      <c r="M43" s="86"/>
      <c r="N43" s="86" t="s">
        <v>338</v>
      </c>
      <c r="O43" s="86" t="s">
        <v>341</v>
      </c>
      <c r="P43" s="86" t="s">
        <v>341</v>
      </c>
      <c r="Q43" s="86" t="s">
        <v>341</v>
      </c>
      <c r="R43" s="86" t="s">
        <v>341</v>
      </c>
      <c r="S43" s="86" t="s">
        <v>341</v>
      </c>
      <c r="T43" s="86" t="s">
        <v>341</v>
      </c>
      <c r="U43" s="86" t="s">
        <v>341</v>
      </c>
      <c r="V43" s="86" t="s">
        <v>341</v>
      </c>
      <c r="W43" s="86" t="s">
        <v>341</v>
      </c>
      <c r="X43" s="86"/>
      <c r="Y43" s="86" t="s">
        <v>329</v>
      </c>
      <c r="Z43" s="172" t="s">
        <v>514</v>
      </c>
      <c r="AA43" s="88" t="s">
        <v>337</v>
      </c>
      <c r="AB43" s="86" t="s">
        <v>507</v>
      </c>
      <c r="AC43" s="86" t="s">
        <v>509</v>
      </c>
      <c r="AD43" s="86" t="s">
        <v>337</v>
      </c>
      <c r="AE43" s="86"/>
      <c r="AF43" s="86" t="s">
        <v>561</v>
      </c>
      <c r="AG43" s="86"/>
    </row>
    <row r="44" spans="1:33" x14ac:dyDescent="0.3">
      <c r="A44" s="100" t="s">
        <v>599</v>
      </c>
      <c r="B44" s="86" t="str">
        <f>IF(Start!$D$2=Scenario!A44,"1","0")</f>
        <v>0</v>
      </c>
      <c r="C44" s="88" t="s">
        <v>337</v>
      </c>
      <c r="D44" s="86" t="str">
        <f>IF(B44="1",IF(Start!$D$11=Scenario!C44,"1","0"),"0")</f>
        <v>0</v>
      </c>
      <c r="E44" s="86" t="str">
        <f t="shared" si="0"/>
        <v>Verplaatsen aansluiting (wel infra, exclusief meter)</v>
      </c>
      <c r="F44" s="86"/>
      <c r="G44" s="86" t="s">
        <v>545</v>
      </c>
      <c r="H44" s="86" t="s">
        <v>559</v>
      </c>
      <c r="I44" s="86" t="s">
        <v>552</v>
      </c>
      <c r="J44" s="86"/>
      <c r="K44" s="86" t="s">
        <v>558</v>
      </c>
      <c r="L44" s="86" t="s">
        <v>553</v>
      </c>
      <c r="M44" s="86"/>
      <c r="N44" s="86" t="s">
        <v>338</v>
      </c>
      <c r="O44" s="86" t="s">
        <v>341</v>
      </c>
      <c r="P44" s="86" t="s">
        <v>341</v>
      </c>
      <c r="Q44" s="86" t="s">
        <v>341</v>
      </c>
      <c r="R44" s="86" t="s">
        <v>341</v>
      </c>
      <c r="S44" s="86" t="s">
        <v>341</v>
      </c>
      <c r="T44" s="86" t="s">
        <v>341</v>
      </c>
      <c r="U44" s="86" t="s">
        <v>341</v>
      </c>
      <c r="V44" s="86" t="s">
        <v>341</v>
      </c>
      <c r="W44" s="86" t="s">
        <v>341</v>
      </c>
      <c r="X44" s="86"/>
      <c r="Y44" s="86" t="s">
        <v>329</v>
      </c>
      <c r="Z44" s="172" t="s">
        <v>514</v>
      </c>
      <c r="AA44" s="88" t="s">
        <v>337</v>
      </c>
      <c r="AB44" s="86" t="s">
        <v>507</v>
      </c>
      <c r="AC44" s="86" t="s">
        <v>509</v>
      </c>
      <c r="AD44" s="86" t="s">
        <v>337</v>
      </c>
      <c r="AE44" s="86"/>
      <c r="AF44" s="86" t="s">
        <v>561</v>
      </c>
      <c r="AG44" s="86"/>
    </row>
    <row r="45" spans="1:33" x14ac:dyDescent="0.3">
      <c r="A45" s="100" t="s">
        <v>600</v>
      </c>
      <c r="B45" s="86" t="str">
        <f>IF(Start!$D$2=Scenario!A45,"1","0")</f>
        <v>0</v>
      </c>
      <c r="C45" s="88" t="s">
        <v>329</v>
      </c>
      <c r="D45" s="86" t="str">
        <f>IF(B45="1",IF(Start!$D$11=Scenario!C45,"1","0"),"0")</f>
        <v>0</v>
      </c>
      <c r="E45" s="86" t="str">
        <f t="shared" si="0"/>
        <v>Verplaatsen aansluiting (geen infra, exclusief meter)</v>
      </c>
      <c r="F45" s="86"/>
      <c r="G45" s="86" t="s">
        <v>545</v>
      </c>
      <c r="H45" s="86" t="s">
        <v>559</v>
      </c>
      <c r="I45" s="86" t="s">
        <v>552</v>
      </c>
      <c r="J45" s="86"/>
      <c r="K45" s="86" t="s">
        <v>558</v>
      </c>
      <c r="L45" s="86" t="s">
        <v>542</v>
      </c>
      <c r="M45" s="86"/>
      <c r="N45" s="86" t="s">
        <v>338</v>
      </c>
      <c r="O45" s="86" t="s">
        <v>341</v>
      </c>
      <c r="P45" s="86" t="s">
        <v>341</v>
      </c>
      <c r="Q45" s="86" t="s">
        <v>341</v>
      </c>
      <c r="R45" s="86" t="s">
        <v>341</v>
      </c>
      <c r="S45" s="86" t="s">
        <v>341</v>
      </c>
      <c r="T45" s="86" t="s">
        <v>341</v>
      </c>
      <c r="U45" s="86" t="s">
        <v>341</v>
      </c>
      <c r="V45" s="86" t="s">
        <v>341</v>
      </c>
      <c r="W45" s="86" t="s">
        <v>341</v>
      </c>
      <c r="X45" s="86"/>
      <c r="Y45" s="86" t="s">
        <v>337</v>
      </c>
      <c r="Z45" s="172" t="s">
        <v>329</v>
      </c>
      <c r="AA45" s="88" t="s">
        <v>337</v>
      </c>
      <c r="AB45" s="86" t="s">
        <v>507</v>
      </c>
      <c r="AC45" s="86" t="s">
        <v>509</v>
      </c>
      <c r="AD45" s="86" t="s">
        <v>337</v>
      </c>
      <c r="AE45" s="86"/>
      <c r="AF45" s="86" t="s">
        <v>560</v>
      </c>
      <c r="AG45" s="86"/>
    </row>
    <row r="46" spans="1:33" x14ac:dyDescent="0.3">
      <c r="A46" s="100" t="s">
        <v>601</v>
      </c>
      <c r="B46" s="86" t="str">
        <f>IF(Start!$D$2=Scenario!A46,"1","0")</f>
        <v>0</v>
      </c>
      <c r="C46" s="88" t="s">
        <v>329</v>
      </c>
      <c r="D46" s="86" t="str">
        <f>IF(B46="1",IF(Start!$D$11=Scenario!C46,"1","0"),"0")</f>
        <v>0</v>
      </c>
      <c r="E46" s="86" t="str">
        <f t="shared" si="0"/>
        <v>Verplaatsen naar bouwaansluiting</v>
      </c>
      <c r="F46" s="86"/>
      <c r="G46" s="86" t="s">
        <v>545</v>
      </c>
      <c r="H46" s="86" t="s">
        <v>559</v>
      </c>
      <c r="I46" s="86" t="s">
        <v>552</v>
      </c>
      <c r="J46" s="86"/>
      <c r="K46" s="86" t="s">
        <v>558</v>
      </c>
      <c r="L46" s="86" t="s">
        <v>553</v>
      </c>
      <c r="M46" s="86"/>
      <c r="N46" s="86" t="s">
        <v>338</v>
      </c>
      <c r="O46" s="86" t="s">
        <v>338</v>
      </c>
      <c r="P46" s="86" t="s">
        <v>338</v>
      </c>
      <c r="Q46" s="86" t="s">
        <v>338</v>
      </c>
      <c r="R46" s="86" t="s">
        <v>338</v>
      </c>
      <c r="S46" s="86" t="s">
        <v>341</v>
      </c>
      <c r="T46" s="86" t="s">
        <v>341</v>
      </c>
      <c r="U46" s="86" t="s">
        <v>341</v>
      </c>
      <c r="V46" s="86" t="s">
        <v>341</v>
      </c>
      <c r="W46" s="86" t="s">
        <v>341</v>
      </c>
      <c r="X46" s="86"/>
      <c r="Y46" s="86" t="s">
        <v>329</v>
      </c>
      <c r="Z46" s="172" t="s">
        <v>514</v>
      </c>
      <c r="AA46" s="88" t="s">
        <v>444</v>
      </c>
      <c r="AB46" s="86" t="s">
        <v>511</v>
      </c>
      <c r="AC46" s="86" t="s">
        <v>509</v>
      </c>
      <c r="AD46" s="86" t="s">
        <v>337</v>
      </c>
      <c r="AE46" s="86"/>
      <c r="AF46" s="86" t="s">
        <v>557</v>
      </c>
      <c r="AG46" s="86"/>
    </row>
    <row r="47" spans="1:33" x14ac:dyDescent="0.3">
      <c r="A47" s="100" t="s">
        <v>601</v>
      </c>
      <c r="B47" s="86" t="str">
        <f>IF(Start!$D$2=Scenario!A47,"1","0")</f>
        <v>0</v>
      </c>
      <c r="C47" s="88" t="s">
        <v>330</v>
      </c>
      <c r="D47" s="86" t="str">
        <f>IF(B47="1",IF(Start!$D$11=Scenario!C47,"1","0"),"0")</f>
        <v>0</v>
      </c>
      <c r="E47" s="86" t="str">
        <f t="shared" si="0"/>
        <v>Verplaatsen naar bouwaansluiting</v>
      </c>
      <c r="F47" s="86"/>
      <c r="G47" s="86" t="s">
        <v>545</v>
      </c>
      <c r="H47" s="86" t="s">
        <v>559</v>
      </c>
      <c r="I47" s="86" t="s">
        <v>552</v>
      </c>
      <c r="J47" s="86"/>
      <c r="K47" s="86" t="s">
        <v>558</v>
      </c>
      <c r="L47" s="86" t="s">
        <v>553</v>
      </c>
      <c r="M47" s="86"/>
      <c r="N47" s="86" t="s">
        <v>338</v>
      </c>
      <c r="O47" s="86" t="s">
        <v>338</v>
      </c>
      <c r="P47" s="86" t="s">
        <v>338</v>
      </c>
      <c r="Q47" s="86" t="s">
        <v>338</v>
      </c>
      <c r="R47" s="86" t="s">
        <v>338</v>
      </c>
      <c r="S47" s="86" t="s">
        <v>341</v>
      </c>
      <c r="T47" s="86" t="s">
        <v>341</v>
      </c>
      <c r="U47" s="86" t="s">
        <v>341</v>
      </c>
      <c r="V47" s="86" t="s">
        <v>341</v>
      </c>
      <c r="W47" s="86" t="s">
        <v>341</v>
      </c>
      <c r="X47" s="86"/>
      <c r="Y47" s="86" t="s">
        <v>329</v>
      </c>
      <c r="Z47" s="88" t="s">
        <v>514</v>
      </c>
      <c r="AA47" s="88" t="s">
        <v>444</v>
      </c>
      <c r="AB47" s="86" t="s">
        <v>511</v>
      </c>
      <c r="AC47" s="86" t="s">
        <v>509</v>
      </c>
      <c r="AD47" s="86" t="s">
        <v>337</v>
      </c>
      <c r="AE47" s="86"/>
      <c r="AF47" s="86" t="s">
        <v>557</v>
      </c>
      <c r="AG47" s="86"/>
    </row>
    <row r="48" spans="1:33" x14ac:dyDescent="0.3">
      <c r="A48" s="100" t="s">
        <v>601</v>
      </c>
      <c r="B48" s="86" t="str">
        <f>IF(Start!$D$2=Scenario!A48,"1","0")</f>
        <v>0</v>
      </c>
      <c r="C48" s="88" t="s">
        <v>337</v>
      </c>
      <c r="D48" s="86" t="str">
        <f>IF(B48="1",IF(Start!$D$11=Scenario!C48,"1","0"),"0")</f>
        <v>0</v>
      </c>
      <c r="E48" s="86" t="str">
        <f t="shared" si="0"/>
        <v>Verplaatsen naar bouwaansluiting</v>
      </c>
      <c r="F48" s="86"/>
      <c r="G48" s="86" t="s">
        <v>545</v>
      </c>
      <c r="H48" s="86" t="s">
        <v>559</v>
      </c>
      <c r="I48" s="86" t="s">
        <v>552</v>
      </c>
      <c r="J48" s="86"/>
      <c r="K48" s="86" t="s">
        <v>558</v>
      </c>
      <c r="L48" s="86" t="s">
        <v>553</v>
      </c>
      <c r="M48" s="86"/>
      <c r="N48" s="86" t="s">
        <v>338</v>
      </c>
      <c r="O48" s="86" t="s">
        <v>338</v>
      </c>
      <c r="P48" s="86" t="s">
        <v>338</v>
      </c>
      <c r="Q48" s="86" t="s">
        <v>338</v>
      </c>
      <c r="R48" s="86" t="s">
        <v>338</v>
      </c>
      <c r="S48" s="86" t="s">
        <v>341</v>
      </c>
      <c r="T48" s="86" t="s">
        <v>341</v>
      </c>
      <c r="U48" s="86" t="s">
        <v>341</v>
      </c>
      <c r="V48" s="86" t="s">
        <v>341</v>
      </c>
      <c r="W48" s="86" t="s">
        <v>341</v>
      </c>
      <c r="X48" s="86"/>
      <c r="Y48" s="86" t="s">
        <v>329</v>
      </c>
      <c r="Z48" s="88" t="s">
        <v>514</v>
      </c>
      <c r="AA48" s="88" t="s">
        <v>444</v>
      </c>
      <c r="AB48" s="86" t="s">
        <v>511</v>
      </c>
      <c r="AC48" s="86" t="s">
        <v>509</v>
      </c>
      <c r="AD48" s="86" t="s">
        <v>337</v>
      </c>
      <c r="AE48" s="86"/>
      <c r="AF48" s="86" t="s">
        <v>557</v>
      </c>
      <c r="AG48" s="86"/>
    </row>
    <row r="49" spans="1:33" x14ac:dyDescent="0.3">
      <c r="A49" s="100" t="s">
        <v>602</v>
      </c>
      <c r="B49" s="86" t="str">
        <f>IF(Start!$D$2=Scenario!A49,"1","0")</f>
        <v>0</v>
      </c>
      <c r="C49" s="88" t="s">
        <v>329</v>
      </c>
      <c r="D49" s="86" t="str">
        <f>IF(B49="1",IF(Start!$D$11=Scenario!C49,"1","0"),"0")</f>
        <v>0</v>
      </c>
      <c r="E49" s="86" t="str">
        <f t="shared" si="0"/>
        <v>Verplaatsen en verlagen (wel infra)</v>
      </c>
      <c r="F49" s="86"/>
      <c r="G49" s="86" t="s">
        <v>545</v>
      </c>
      <c r="H49" s="86" t="s">
        <v>555</v>
      </c>
      <c r="I49" s="86" t="s">
        <v>552</v>
      </c>
      <c r="J49" s="86"/>
      <c r="K49" s="86" t="s">
        <v>554</v>
      </c>
      <c r="L49" s="86" t="s">
        <v>553</v>
      </c>
      <c r="M49" s="86"/>
      <c r="N49" s="86" t="s">
        <v>338</v>
      </c>
      <c r="O49" s="86" t="s">
        <v>338</v>
      </c>
      <c r="P49" s="86" t="s">
        <v>338</v>
      </c>
      <c r="Q49" s="86" t="s">
        <v>338</v>
      </c>
      <c r="R49" s="86" t="s">
        <v>338</v>
      </c>
      <c r="S49" s="86" t="s">
        <v>341</v>
      </c>
      <c r="T49" s="86" t="s">
        <v>341</v>
      </c>
      <c r="U49" s="86" t="s">
        <v>341</v>
      </c>
      <c r="V49" s="86" t="s">
        <v>341</v>
      </c>
      <c r="W49" s="86" t="s">
        <v>341</v>
      </c>
      <c r="X49" s="86"/>
      <c r="Y49" s="86" t="s">
        <v>329</v>
      </c>
      <c r="Z49" s="88" t="s">
        <v>514</v>
      </c>
      <c r="AA49" s="88" t="s">
        <v>444</v>
      </c>
      <c r="AB49" s="86" t="s">
        <v>507</v>
      </c>
      <c r="AC49" s="86" t="s">
        <v>509</v>
      </c>
      <c r="AD49" s="86" t="s">
        <v>508</v>
      </c>
      <c r="AE49" s="86"/>
      <c r="AF49" s="86" t="s">
        <v>551</v>
      </c>
      <c r="AG49" s="86"/>
    </row>
    <row r="50" spans="1:33" x14ac:dyDescent="0.3">
      <c r="A50" s="100" t="s">
        <v>602</v>
      </c>
      <c r="B50" s="86" t="str">
        <f>IF(Start!$D$2=Scenario!A50,"1","0")</f>
        <v>0</v>
      </c>
      <c r="C50" s="88" t="s">
        <v>330</v>
      </c>
      <c r="D50" s="86" t="str">
        <f>IF(B50="1",IF(Start!$D$11=Scenario!C50,"1","0"),"0")</f>
        <v>0</v>
      </c>
      <c r="E50" s="86" t="str">
        <f t="shared" si="0"/>
        <v>Verplaatsen en verlagen (wel infra)</v>
      </c>
      <c r="F50" s="86"/>
      <c r="G50" s="86" t="s">
        <v>545</v>
      </c>
      <c r="H50" s="86" t="s">
        <v>555</v>
      </c>
      <c r="I50" s="86" t="s">
        <v>552</v>
      </c>
      <c r="J50" s="86"/>
      <c r="K50" s="86" t="s">
        <v>554</v>
      </c>
      <c r="L50" s="86" t="s">
        <v>553</v>
      </c>
      <c r="M50" s="86"/>
      <c r="N50" s="86" t="s">
        <v>338</v>
      </c>
      <c r="O50" s="86" t="s">
        <v>338</v>
      </c>
      <c r="P50" s="86" t="s">
        <v>338</v>
      </c>
      <c r="Q50" s="86" t="s">
        <v>338</v>
      </c>
      <c r="R50" s="86" t="s">
        <v>338</v>
      </c>
      <c r="S50" s="86" t="s">
        <v>341</v>
      </c>
      <c r="T50" s="86" t="s">
        <v>341</v>
      </c>
      <c r="U50" s="86" t="s">
        <v>341</v>
      </c>
      <c r="V50" s="86" t="s">
        <v>341</v>
      </c>
      <c r="W50" s="86" t="s">
        <v>341</v>
      </c>
      <c r="X50" s="86"/>
      <c r="Y50" s="86" t="s">
        <v>329</v>
      </c>
      <c r="Z50" s="88" t="s">
        <v>514</v>
      </c>
      <c r="AA50" s="88" t="s">
        <v>444</v>
      </c>
      <c r="AB50" s="86" t="s">
        <v>507</v>
      </c>
      <c r="AC50" s="86" t="s">
        <v>509</v>
      </c>
      <c r="AD50" s="86" t="s">
        <v>508</v>
      </c>
      <c r="AE50" s="86"/>
      <c r="AF50" s="86" t="s">
        <v>551</v>
      </c>
      <c r="AG50" s="86"/>
    </row>
    <row r="51" spans="1:33" x14ac:dyDescent="0.3">
      <c r="A51" s="100" t="s">
        <v>602</v>
      </c>
      <c r="B51" s="86" t="str">
        <f>IF(Start!$D$2=Scenario!A51,"1","0")</f>
        <v>0</v>
      </c>
      <c r="C51" s="88" t="s">
        <v>337</v>
      </c>
      <c r="D51" s="86" t="str">
        <f>IF(B51="1",IF(Start!$D$11=Scenario!C51,"1","0"),"0")</f>
        <v>0</v>
      </c>
      <c r="E51" s="86" t="str">
        <f t="shared" si="0"/>
        <v>Verplaatsen en verlagen (wel infra)</v>
      </c>
      <c r="F51" s="86"/>
      <c r="G51" s="86" t="s">
        <v>545</v>
      </c>
      <c r="H51" s="86" t="s">
        <v>555</v>
      </c>
      <c r="I51" s="86" t="s">
        <v>552</v>
      </c>
      <c r="J51" s="86"/>
      <c r="K51" s="86" t="s">
        <v>554</v>
      </c>
      <c r="L51" s="86" t="s">
        <v>553</v>
      </c>
      <c r="M51" s="86"/>
      <c r="N51" s="86" t="s">
        <v>338</v>
      </c>
      <c r="O51" s="86" t="s">
        <v>338</v>
      </c>
      <c r="P51" s="86" t="s">
        <v>338</v>
      </c>
      <c r="Q51" s="86" t="s">
        <v>338</v>
      </c>
      <c r="R51" s="86" t="s">
        <v>338</v>
      </c>
      <c r="S51" s="86" t="s">
        <v>341</v>
      </c>
      <c r="T51" s="86" t="s">
        <v>341</v>
      </c>
      <c r="U51" s="86" t="s">
        <v>341</v>
      </c>
      <c r="V51" s="86" t="s">
        <v>341</v>
      </c>
      <c r="W51" s="86" t="s">
        <v>341</v>
      </c>
      <c r="X51" s="86"/>
      <c r="Y51" s="86" t="s">
        <v>329</v>
      </c>
      <c r="Z51" s="88" t="s">
        <v>514</v>
      </c>
      <c r="AA51" s="88" t="s">
        <v>444</v>
      </c>
      <c r="AB51" s="86" t="s">
        <v>507</v>
      </c>
      <c r="AC51" s="86" t="s">
        <v>509</v>
      </c>
      <c r="AD51" s="86" t="s">
        <v>508</v>
      </c>
      <c r="AE51" s="86"/>
      <c r="AF51" s="86" t="s">
        <v>551</v>
      </c>
      <c r="AG51" s="86"/>
    </row>
    <row r="52" spans="1:33" x14ac:dyDescent="0.3">
      <c r="A52" s="100" t="s">
        <v>603</v>
      </c>
      <c r="B52" s="86" t="str">
        <f>IF(Start!$D$2=Scenario!A52,"1","0")</f>
        <v>0</v>
      </c>
      <c r="C52" s="88" t="s">
        <v>329</v>
      </c>
      <c r="D52" s="86" t="str">
        <f>IF(B52="1",IF(Start!$D$11=Scenario!C52,"1","0"),"0")</f>
        <v>0</v>
      </c>
      <c r="E52" s="86" t="str">
        <f t="shared" si="0"/>
        <v>Verplaatsen en verzwaren (wel infra)</v>
      </c>
      <c r="F52" s="86"/>
      <c r="G52" s="86" t="s">
        <v>545</v>
      </c>
      <c r="H52" s="86" t="s">
        <v>555</v>
      </c>
      <c r="I52" s="86" t="s">
        <v>552</v>
      </c>
      <c r="J52" s="86"/>
      <c r="K52" s="86" t="s">
        <v>554</v>
      </c>
      <c r="L52" s="86" t="s">
        <v>553</v>
      </c>
      <c r="M52" s="86"/>
      <c r="N52" s="86" t="s">
        <v>338</v>
      </c>
      <c r="O52" s="86" t="s">
        <v>338</v>
      </c>
      <c r="P52" s="86" t="s">
        <v>338</v>
      </c>
      <c r="Q52" s="86" t="s">
        <v>338</v>
      </c>
      <c r="R52" s="86" t="s">
        <v>338</v>
      </c>
      <c r="S52" s="86" t="s">
        <v>341</v>
      </c>
      <c r="T52" s="86" t="s">
        <v>341</v>
      </c>
      <c r="U52" s="86" t="s">
        <v>341</v>
      </c>
      <c r="V52" s="86" t="s">
        <v>341</v>
      </c>
      <c r="W52" s="86" t="s">
        <v>341</v>
      </c>
      <c r="X52" s="86"/>
      <c r="Y52" s="86" t="s">
        <v>329</v>
      </c>
      <c r="Z52" s="88" t="s">
        <v>514</v>
      </c>
      <c r="AA52" s="88" t="s">
        <v>444</v>
      </c>
      <c r="AB52" s="86" t="s">
        <v>507</v>
      </c>
      <c r="AC52" s="86" t="s">
        <v>509</v>
      </c>
      <c r="AD52" s="86" t="s">
        <v>510</v>
      </c>
      <c r="AE52" s="86"/>
      <c r="AF52" s="86" t="s">
        <v>551</v>
      </c>
      <c r="AG52" s="86"/>
    </row>
    <row r="53" spans="1:33" x14ac:dyDescent="0.3">
      <c r="A53" s="100" t="s">
        <v>603</v>
      </c>
      <c r="B53" s="86" t="str">
        <f>IF(Start!$D$2=Scenario!A53,"1","0")</f>
        <v>0</v>
      </c>
      <c r="C53" s="88" t="s">
        <v>330</v>
      </c>
      <c r="D53" s="86" t="str">
        <f>IF(B53="1",IF(Start!$D$11=Scenario!C53,"1","0"),"0")</f>
        <v>0</v>
      </c>
      <c r="E53" s="86" t="str">
        <f t="shared" si="0"/>
        <v>Verplaatsen en verzwaren (wel infra)</v>
      </c>
      <c r="F53" s="86"/>
      <c r="G53" s="86" t="s">
        <v>545</v>
      </c>
      <c r="H53" s="86" t="s">
        <v>555</v>
      </c>
      <c r="I53" s="86" t="s">
        <v>552</v>
      </c>
      <c r="J53" s="86"/>
      <c r="K53" s="86" t="s">
        <v>554</v>
      </c>
      <c r="L53" s="86" t="s">
        <v>553</v>
      </c>
      <c r="M53" s="86"/>
      <c r="N53" s="86" t="s">
        <v>338</v>
      </c>
      <c r="O53" s="86" t="s">
        <v>338</v>
      </c>
      <c r="P53" s="86" t="s">
        <v>338</v>
      </c>
      <c r="Q53" s="86" t="s">
        <v>338</v>
      </c>
      <c r="R53" s="86" t="s">
        <v>338</v>
      </c>
      <c r="S53" s="86" t="s">
        <v>341</v>
      </c>
      <c r="T53" s="86" t="s">
        <v>341</v>
      </c>
      <c r="U53" s="86" t="s">
        <v>341</v>
      </c>
      <c r="V53" s="86" t="s">
        <v>341</v>
      </c>
      <c r="W53" s="86" t="s">
        <v>341</v>
      </c>
      <c r="X53" s="86"/>
      <c r="Y53" s="86" t="s">
        <v>329</v>
      </c>
      <c r="Z53" s="88" t="s">
        <v>514</v>
      </c>
      <c r="AA53" s="88" t="s">
        <v>444</v>
      </c>
      <c r="AB53" s="86" t="s">
        <v>507</v>
      </c>
      <c r="AC53" s="86" t="s">
        <v>509</v>
      </c>
      <c r="AD53" s="86" t="s">
        <v>510</v>
      </c>
      <c r="AE53" s="86"/>
      <c r="AF53" s="86" t="s">
        <v>551</v>
      </c>
      <c r="AG53" s="86"/>
    </row>
    <row r="54" spans="1:33" x14ac:dyDescent="0.3">
      <c r="A54" s="100" t="s">
        <v>603</v>
      </c>
      <c r="B54" s="86" t="str">
        <f>IF(Start!$D$2=Scenario!A54,"1","0")</f>
        <v>0</v>
      </c>
      <c r="C54" s="88" t="s">
        <v>337</v>
      </c>
      <c r="D54" s="86" t="str">
        <f>IF(B54="1",IF(Start!$D$11=Scenario!C54,"1","0"),"0")</f>
        <v>0</v>
      </c>
      <c r="E54" s="86" t="str">
        <f t="shared" si="0"/>
        <v>Verplaatsen en verzwaren (wel infra)</v>
      </c>
      <c r="F54" s="86"/>
      <c r="G54" s="86" t="s">
        <v>545</v>
      </c>
      <c r="H54" s="86" t="s">
        <v>555</v>
      </c>
      <c r="I54" s="86" t="s">
        <v>552</v>
      </c>
      <c r="J54" s="86"/>
      <c r="K54" s="86" t="s">
        <v>554</v>
      </c>
      <c r="L54" s="86" t="s">
        <v>553</v>
      </c>
      <c r="M54" s="86"/>
      <c r="N54" s="86" t="s">
        <v>338</v>
      </c>
      <c r="O54" s="86" t="s">
        <v>338</v>
      </c>
      <c r="P54" s="86" t="s">
        <v>338</v>
      </c>
      <c r="Q54" s="86" t="s">
        <v>338</v>
      </c>
      <c r="R54" s="86" t="s">
        <v>338</v>
      </c>
      <c r="S54" s="86" t="s">
        <v>341</v>
      </c>
      <c r="T54" s="86" t="s">
        <v>341</v>
      </c>
      <c r="U54" s="86" t="s">
        <v>341</v>
      </c>
      <c r="V54" s="86" t="s">
        <v>341</v>
      </c>
      <c r="W54" s="86" t="s">
        <v>341</v>
      </c>
      <c r="X54" s="86"/>
      <c r="Y54" s="86" t="s">
        <v>329</v>
      </c>
      <c r="Z54" s="88" t="s">
        <v>514</v>
      </c>
      <c r="AA54" s="88" t="s">
        <v>444</v>
      </c>
      <c r="AB54" s="86" t="s">
        <v>507</v>
      </c>
      <c r="AC54" s="86" t="s">
        <v>509</v>
      </c>
      <c r="AD54" s="86" t="s">
        <v>510</v>
      </c>
      <c r="AE54" s="86"/>
      <c r="AF54" s="86" t="s">
        <v>551</v>
      </c>
      <c r="AG54" s="86"/>
    </row>
    <row r="55" spans="1:33" x14ac:dyDescent="0.3">
      <c r="A55" s="100" t="s">
        <v>549</v>
      </c>
      <c r="B55" s="86" t="str">
        <f>IF(Start!$D$2=Scenario!A55,"1","0")</f>
        <v>0</v>
      </c>
      <c r="C55" s="88" t="s">
        <v>330</v>
      </c>
      <c r="D55" s="86" t="str">
        <f>IF(B55="1",IF(Start!$D$11=Scenario!C55,"1","0"),"0")</f>
        <v>0</v>
      </c>
      <c r="E55" s="86" t="str">
        <f t="shared" si="0"/>
        <v>Meterwissel</v>
      </c>
      <c r="F55" s="86"/>
      <c r="G55" s="86" t="s">
        <v>549</v>
      </c>
      <c r="H55" s="86" t="s">
        <v>550</v>
      </c>
      <c r="I55" s="86" t="s">
        <v>548</v>
      </c>
      <c r="J55" s="86"/>
      <c r="K55" s="86" t="s">
        <v>549</v>
      </c>
      <c r="L55" s="86" t="s">
        <v>542</v>
      </c>
      <c r="M55" s="86"/>
      <c r="N55" s="86" t="s">
        <v>338</v>
      </c>
      <c r="O55" s="86" t="s">
        <v>338</v>
      </c>
      <c r="P55" s="86" t="s">
        <v>338</v>
      </c>
      <c r="Q55" s="86" t="s">
        <v>338</v>
      </c>
      <c r="R55" s="86" t="s">
        <v>338</v>
      </c>
      <c r="S55" s="86" t="s">
        <v>341</v>
      </c>
      <c r="T55" s="86" t="s">
        <v>341</v>
      </c>
      <c r="U55" s="86" t="s">
        <v>341</v>
      </c>
      <c r="V55" s="86" t="s">
        <v>341</v>
      </c>
      <c r="W55" s="86" t="s">
        <v>341</v>
      </c>
      <c r="X55" s="86"/>
      <c r="Y55" s="86" t="s">
        <v>337</v>
      </c>
      <c r="Z55" s="86" t="s">
        <v>514</v>
      </c>
      <c r="AA55" s="86" t="s">
        <v>444</v>
      </c>
      <c r="AB55" s="86" t="s">
        <v>507</v>
      </c>
      <c r="AC55" s="86" t="s">
        <v>509</v>
      </c>
      <c r="AD55" s="86" t="s">
        <v>337</v>
      </c>
      <c r="AE55" s="86"/>
      <c r="AF55" s="86" t="s">
        <v>547</v>
      </c>
      <c r="AG55" s="86"/>
    </row>
    <row r="56" spans="1:33" x14ac:dyDescent="0.3">
      <c r="A56" s="100" t="s">
        <v>549</v>
      </c>
      <c r="B56" s="86" t="str">
        <f>IF(Start!$D$2=Scenario!A56,"1","0")</f>
        <v>0</v>
      </c>
      <c r="C56" s="88" t="s">
        <v>337</v>
      </c>
      <c r="D56" s="86" t="str">
        <f>IF(B56="1",IF(Start!$D$11=Scenario!C56,"1","0"),"0")</f>
        <v>0</v>
      </c>
      <c r="E56" s="86" t="str">
        <f t="shared" si="0"/>
        <v>Meterwissel</v>
      </c>
      <c r="F56" s="86"/>
      <c r="G56" s="86" t="s">
        <v>549</v>
      </c>
      <c r="H56" s="86" t="s">
        <v>550</v>
      </c>
      <c r="I56" s="86" t="s">
        <v>548</v>
      </c>
      <c r="J56" s="86"/>
      <c r="K56" s="86" t="s">
        <v>549</v>
      </c>
      <c r="L56" s="86" t="s">
        <v>542</v>
      </c>
      <c r="M56" s="86"/>
      <c r="N56" s="86" t="s">
        <v>338</v>
      </c>
      <c r="O56" s="86" t="s">
        <v>338</v>
      </c>
      <c r="P56" s="86" t="s">
        <v>338</v>
      </c>
      <c r="Q56" s="86" t="s">
        <v>338</v>
      </c>
      <c r="R56" s="86" t="s">
        <v>338</v>
      </c>
      <c r="S56" s="86" t="s">
        <v>341</v>
      </c>
      <c r="T56" s="86" t="s">
        <v>341</v>
      </c>
      <c r="U56" s="86" t="s">
        <v>341</v>
      </c>
      <c r="V56" s="86" t="s">
        <v>341</v>
      </c>
      <c r="W56" s="86" t="s">
        <v>341</v>
      </c>
      <c r="X56" s="86"/>
      <c r="Y56" s="86" t="s">
        <v>337</v>
      </c>
      <c r="Z56" s="86" t="s">
        <v>514</v>
      </c>
      <c r="AA56" s="86" t="s">
        <v>444</v>
      </c>
      <c r="AB56" s="86" t="s">
        <v>507</v>
      </c>
      <c r="AC56" s="86" t="s">
        <v>509</v>
      </c>
      <c r="AD56" s="86" t="s">
        <v>337</v>
      </c>
      <c r="AE56" s="86"/>
      <c r="AF56" s="86" t="s">
        <v>547</v>
      </c>
      <c r="AG56" s="86"/>
    </row>
    <row r="57" spans="1:33" x14ac:dyDescent="0.3">
      <c r="A57" s="100" t="s">
        <v>605</v>
      </c>
      <c r="B57" s="86" t="str">
        <f>IF(Start!$D$2=Scenario!A57,"1","0")</f>
        <v>0</v>
      </c>
      <c r="C57" s="88" t="s">
        <v>333</v>
      </c>
      <c r="D57" s="86" t="str">
        <f>IF(B57="1",IF(Start!$D$11=Scenario!C57,"1","0"),"0")</f>
        <v>0</v>
      </c>
      <c r="E57" s="86" t="str">
        <f t="shared" si="0"/>
        <v>Verwijderen bouwaansluiting</v>
      </c>
      <c r="F57" s="86"/>
      <c r="G57" s="86"/>
      <c r="H57" s="86" t="s">
        <v>544</v>
      </c>
      <c r="I57" s="87" t="s">
        <v>541</v>
      </c>
      <c r="J57" s="86"/>
      <c r="K57" s="86" t="s">
        <v>543</v>
      </c>
      <c r="L57" s="86" t="s">
        <v>542</v>
      </c>
      <c r="M57" s="86"/>
      <c r="N57" s="86" t="s">
        <v>341</v>
      </c>
      <c r="O57" s="86" t="s">
        <v>338</v>
      </c>
      <c r="P57" s="86" t="s">
        <v>338</v>
      </c>
      <c r="Q57" s="86" t="s">
        <v>341</v>
      </c>
      <c r="R57" s="86" t="s">
        <v>341</v>
      </c>
      <c r="S57" s="86" t="s">
        <v>341</v>
      </c>
      <c r="T57" s="86" t="s">
        <v>341</v>
      </c>
      <c r="U57" s="86" t="s">
        <v>341</v>
      </c>
      <c r="V57" s="86" t="s">
        <v>341</v>
      </c>
      <c r="W57" s="86" t="s">
        <v>341</v>
      </c>
      <c r="X57" s="86"/>
      <c r="Y57" s="86" t="s">
        <v>333</v>
      </c>
      <c r="Z57" s="86" t="s">
        <v>333</v>
      </c>
      <c r="AA57" s="86" t="s">
        <v>333</v>
      </c>
      <c r="AB57" s="86" t="s">
        <v>511</v>
      </c>
      <c r="AC57" s="86" t="s">
        <v>513</v>
      </c>
      <c r="AD57" s="86" t="s">
        <v>337</v>
      </c>
      <c r="AE57" s="86"/>
      <c r="AF57" s="86" t="s">
        <v>546</v>
      </c>
      <c r="AG57" s="86"/>
    </row>
    <row r="58" spans="1:33" x14ac:dyDescent="0.3">
      <c r="A58" s="100" t="s">
        <v>606</v>
      </c>
      <c r="B58" s="86" t="str">
        <f>IF(Start!$D$2=Scenario!A58,"1","0")</f>
        <v>0</v>
      </c>
      <c r="C58" s="88" t="s">
        <v>333</v>
      </c>
      <c r="D58" s="86" t="str">
        <f>IF(B58="1",IF(Start!$D$11=Scenario!C58,"1","0"),"0")</f>
        <v>0</v>
      </c>
      <c r="E58" s="86" t="str">
        <f t="shared" si="0"/>
        <v>Verwijderen permanente aansluiting</v>
      </c>
      <c r="F58" s="86"/>
      <c r="G58" s="86"/>
      <c r="H58" s="86" t="s">
        <v>544</v>
      </c>
      <c r="I58" s="87" t="s">
        <v>541</v>
      </c>
      <c r="J58" s="86"/>
      <c r="K58" s="86" t="s">
        <v>543</v>
      </c>
      <c r="L58" s="86" t="s">
        <v>542</v>
      </c>
      <c r="M58" s="86"/>
      <c r="N58" s="86" t="s">
        <v>341</v>
      </c>
      <c r="O58" s="86" t="s">
        <v>338</v>
      </c>
      <c r="P58" s="86" t="s">
        <v>338</v>
      </c>
      <c r="Q58" s="86" t="s">
        <v>341</v>
      </c>
      <c r="R58" s="86" t="s">
        <v>341</v>
      </c>
      <c r="S58" s="86" t="s">
        <v>341</v>
      </c>
      <c r="T58" s="86" t="s">
        <v>341</v>
      </c>
      <c r="U58" s="86" t="s">
        <v>341</v>
      </c>
      <c r="V58" s="86" t="s">
        <v>341</v>
      </c>
      <c r="W58" s="86" t="s">
        <v>341</v>
      </c>
      <c r="X58" s="86"/>
      <c r="Y58" s="86" t="s">
        <v>333</v>
      </c>
      <c r="Z58" s="86" t="s">
        <v>333</v>
      </c>
      <c r="AA58" s="86" t="s">
        <v>333</v>
      </c>
      <c r="AB58" s="86" t="s">
        <v>507</v>
      </c>
      <c r="AC58" s="86" t="s">
        <v>512</v>
      </c>
      <c r="AD58" s="86" t="s">
        <v>337</v>
      </c>
      <c r="AE58" s="86"/>
      <c r="AF58" s="86" t="s">
        <v>540</v>
      </c>
      <c r="AG58" s="86"/>
    </row>
    <row r="59" spans="1:33" x14ac:dyDescent="0.3">
      <c r="A59" s="100" t="s">
        <v>607</v>
      </c>
      <c r="B59" s="86" t="str">
        <f>IF(Start!$D$2=Scenario!A59,"1","0")</f>
        <v>0</v>
      </c>
      <c r="C59" s="88" t="s">
        <v>333</v>
      </c>
      <c r="D59" s="86" t="str">
        <f>IF(B59="1",IF(Start!$D$11=Scenario!C59,"1","0"),"0")</f>
        <v>0</v>
      </c>
      <c r="E59" s="86" t="str">
        <f t="shared" si="0"/>
        <v>Verwijderen permanente aansluiting (sloop)</v>
      </c>
      <c r="F59" s="86"/>
      <c r="G59" s="86" t="s">
        <v>545</v>
      </c>
      <c r="H59" s="86" t="s">
        <v>544</v>
      </c>
      <c r="I59" s="86" t="s">
        <v>541</v>
      </c>
      <c r="J59" s="86"/>
      <c r="K59" s="86" t="s">
        <v>543</v>
      </c>
      <c r="L59" s="86" t="s">
        <v>542</v>
      </c>
      <c r="M59" s="86"/>
      <c r="N59" s="86" t="s">
        <v>341</v>
      </c>
      <c r="O59" s="86" t="s">
        <v>338</v>
      </c>
      <c r="P59" s="86" t="s">
        <v>338</v>
      </c>
      <c r="Q59" s="86" t="s">
        <v>341</v>
      </c>
      <c r="R59" s="86" t="s">
        <v>341</v>
      </c>
      <c r="S59" s="86" t="s">
        <v>341</v>
      </c>
      <c r="T59" s="86" t="s">
        <v>341</v>
      </c>
      <c r="U59" s="86" t="s">
        <v>341</v>
      </c>
      <c r="V59" s="86" t="s">
        <v>341</v>
      </c>
      <c r="W59" s="86" t="s">
        <v>341</v>
      </c>
      <c r="X59" s="86"/>
      <c r="Y59" s="86" t="s">
        <v>333</v>
      </c>
      <c r="Z59" s="86" t="s">
        <v>333</v>
      </c>
      <c r="AA59" s="86" t="s">
        <v>333</v>
      </c>
      <c r="AB59" s="86" t="s">
        <v>507</v>
      </c>
      <c r="AC59" s="86" t="s">
        <v>513</v>
      </c>
      <c r="AD59" s="86" t="s">
        <v>337</v>
      </c>
      <c r="AE59" s="86"/>
      <c r="AF59" s="86" t="s">
        <v>540</v>
      </c>
      <c r="AG59" s="86"/>
    </row>
    <row r="60" spans="1:33" x14ac:dyDescent="0.3">
      <c r="A60" s="100" t="s">
        <v>800</v>
      </c>
      <c r="B60" s="86" t="str">
        <f>IF(Start!$D$2=Scenario!A60,"1","0")</f>
        <v>0</v>
      </c>
      <c r="C60" s="88" t="s">
        <v>333</v>
      </c>
      <c r="D60" s="86" t="str">
        <f>IF(B60="1",IF(Start!$D$11=Scenario!C60,"1","0"),"0")</f>
        <v>0</v>
      </c>
      <c r="E60" s="86" t="str">
        <f t="shared" si="0"/>
        <v>Verwijderen onbemeterde aansluiting</v>
      </c>
      <c r="F60" s="86"/>
      <c r="G60" s="86"/>
      <c r="H60" s="86"/>
      <c r="I60" s="86"/>
      <c r="J60" s="86"/>
      <c r="K60" s="86"/>
      <c r="L60" s="86"/>
      <c r="M60" s="86"/>
      <c r="N60" s="86" t="s">
        <v>341</v>
      </c>
      <c r="O60" s="86" t="s">
        <v>341</v>
      </c>
      <c r="P60" s="86" t="s">
        <v>341</v>
      </c>
      <c r="Q60" s="86" t="s">
        <v>341</v>
      </c>
      <c r="R60" s="86" t="s">
        <v>341</v>
      </c>
      <c r="S60" s="86" t="s">
        <v>341</v>
      </c>
      <c r="T60" s="86" t="s">
        <v>341</v>
      </c>
      <c r="U60" s="86" t="s">
        <v>341</v>
      </c>
      <c r="V60" s="86" t="s">
        <v>341</v>
      </c>
      <c r="W60" s="86" t="s">
        <v>341</v>
      </c>
      <c r="X60" s="86"/>
      <c r="Y60" s="86" t="s">
        <v>333</v>
      </c>
      <c r="Z60" s="86" t="s">
        <v>333</v>
      </c>
      <c r="AA60" s="86" t="s">
        <v>337</v>
      </c>
      <c r="AB60" s="86" t="s">
        <v>507</v>
      </c>
      <c r="AC60" s="86" t="s">
        <v>512</v>
      </c>
      <c r="AD60" s="86" t="s">
        <v>337</v>
      </c>
      <c r="AE60" s="86"/>
      <c r="AF60" s="86"/>
      <c r="AG60" s="86"/>
    </row>
    <row r="61" spans="1:33" x14ac:dyDescent="0.3">
      <c r="A61" s="100" t="s">
        <v>608</v>
      </c>
      <c r="B61" s="86" t="str">
        <f>IF(Start!$D$2=Scenario!A61,"1","0")</f>
        <v>0</v>
      </c>
      <c r="C61" s="88" t="s">
        <v>506</v>
      </c>
      <c r="D61" s="86" t="str">
        <f>IF(B61="1",IF(Start!$D$11=Scenario!C61,"1","0"),"0")</f>
        <v>0</v>
      </c>
      <c r="E61" s="86" t="str">
        <f t="shared" si="0"/>
        <v>Nieuwe hoogbouwaansluiting</v>
      </c>
      <c r="F61" s="86"/>
      <c r="G61" s="86"/>
      <c r="H61" s="86"/>
      <c r="I61" s="86"/>
      <c r="J61" s="86"/>
      <c r="K61" s="86"/>
      <c r="L61" s="86"/>
      <c r="M61" s="86"/>
      <c r="N61" s="86" t="s">
        <v>338</v>
      </c>
      <c r="O61" s="86" t="s">
        <v>341</v>
      </c>
      <c r="P61" s="86" t="s">
        <v>341</v>
      </c>
      <c r="Q61" s="86" t="s">
        <v>338</v>
      </c>
      <c r="R61" s="86" t="s">
        <v>338</v>
      </c>
      <c r="S61" s="86" t="s">
        <v>341</v>
      </c>
      <c r="T61" s="86" t="s">
        <v>341</v>
      </c>
      <c r="U61" s="86" t="s">
        <v>341</v>
      </c>
      <c r="V61" s="86" t="s">
        <v>341</v>
      </c>
      <c r="W61" s="86" t="s">
        <v>341</v>
      </c>
      <c r="X61" s="86"/>
      <c r="Y61" s="88" t="s">
        <v>337</v>
      </c>
      <c r="Z61" s="88" t="s">
        <v>506</v>
      </c>
      <c r="AA61" s="88" t="s">
        <v>443</v>
      </c>
      <c r="AB61" s="88" t="s">
        <v>507</v>
      </c>
      <c r="AC61" s="88" t="s">
        <v>509</v>
      </c>
      <c r="AD61" s="88" t="s">
        <v>337</v>
      </c>
      <c r="AE61" s="88"/>
      <c r="AF61" s="86"/>
      <c r="AG61" s="86"/>
    </row>
    <row r="62" spans="1:33" x14ac:dyDescent="0.3">
      <c r="A62" s="100" t="s">
        <v>609</v>
      </c>
      <c r="B62" s="86" t="str">
        <f>IF(Start!$D$2=Scenario!A62,"1","0")</f>
        <v>0</v>
      </c>
      <c r="C62" s="88" t="s">
        <v>333</v>
      </c>
      <c r="D62" s="86" t="str">
        <f>IF(B62="1",IF(Start!$D$11=Scenario!C62,"1","0"),"0")</f>
        <v>0</v>
      </c>
      <c r="E62" s="86" t="str">
        <f t="shared" si="0"/>
        <v>Verwijderen hoogbouwaansluiting</v>
      </c>
      <c r="F62" s="86"/>
      <c r="G62" s="86"/>
      <c r="H62" s="86"/>
      <c r="I62" s="86"/>
      <c r="J62" s="86"/>
      <c r="K62" s="86"/>
      <c r="L62" s="86"/>
      <c r="M62" s="86"/>
      <c r="N62" s="86" t="s">
        <v>341</v>
      </c>
      <c r="O62" s="86" t="s">
        <v>338</v>
      </c>
      <c r="P62" s="86" t="s">
        <v>338</v>
      </c>
      <c r="Q62" s="86" t="s">
        <v>341</v>
      </c>
      <c r="R62" s="86" t="s">
        <v>341</v>
      </c>
      <c r="S62" s="86" t="s">
        <v>341</v>
      </c>
      <c r="T62" s="86" t="s">
        <v>341</v>
      </c>
      <c r="U62" s="86" t="s">
        <v>341</v>
      </c>
      <c r="V62" s="86" t="s">
        <v>341</v>
      </c>
      <c r="W62" s="86" t="s">
        <v>341</v>
      </c>
      <c r="X62" s="86"/>
      <c r="Y62" s="86" t="s">
        <v>337</v>
      </c>
      <c r="Z62" s="86" t="s">
        <v>333</v>
      </c>
      <c r="AA62" s="86" t="s">
        <v>333</v>
      </c>
      <c r="AB62" s="86" t="s">
        <v>507</v>
      </c>
      <c r="AC62" s="86" t="s">
        <v>512</v>
      </c>
      <c r="AD62" s="86" t="s">
        <v>337</v>
      </c>
      <c r="AE62" s="86"/>
      <c r="AF62" s="86"/>
      <c r="AG62" s="86"/>
    </row>
    <row r="63" spans="1:33" x14ac:dyDescent="0.3">
      <c r="A63" s="100" t="s">
        <v>801</v>
      </c>
      <c r="B63" s="86" t="str">
        <f>IF(Start!$D$2=Scenario!A63,"1","0")</f>
        <v>0</v>
      </c>
      <c r="C63" s="88" t="s">
        <v>329</v>
      </c>
      <c r="D63" s="86" t="str">
        <f>IF(B63="1",IF(Start!$D$11=Scenario!C63,"1","0"),"0")</f>
        <v>0</v>
      </c>
      <c r="E63" s="86" t="str">
        <f t="shared" si="0"/>
        <v>Hoogbouwaansluiting verlagen (inclusief meter)</v>
      </c>
      <c r="F63" s="86"/>
      <c r="G63" s="86"/>
      <c r="H63" s="86"/>
      <c r="I63" s="86"/>
      <c r="J63" s="86"/>
      <c r="K63" s="86"/>
      <c r="L63" s="86"/>
      <c r="M63" s="86"/>
      <c r="N63" s="86" t="s">
        <v>338</v>
      </c>
      <c r="O63" s="86" t="s">
        <v>338</v>
      </c>
      <c r="P63" s="86" t="s">
        <v>338</v>
      </c>
      <c r="Q63" s="86" t="s">
        <v>338</v>
      </c>
      <c r="R63" s="86" t="s">
        <v>338</v>
      </c>
      <c r="S63" s="86" t="s">
        <v>341</v>
      </c>
      <c r="T63" s="86" t="s">
        <v>341</v>
      </c>
      <c r="U63" s="86" t="s">
        <v>341</v>
      </c>
      <c r="V63" s="86" t="s">
        <v>341</v>
      </c>
      <c r="W63" s="86" t="s">
        <v>341</v>
      </c>
      <c r="X63" s="86"/>
      <c r="Y63" s="86" t="s">
        <v>337</v>
      </c>
      <c r="Z63" s="86" t="s">
        <v>514</v>
      </c>
      <c r="AA63" s="86" t="s">
        <v>444</v>
      </c>
      <c r="AB63" s="86" t="s">
        <v>507</v>
      </c>
      <c r="AC63" s="86" t="s">
        <v>509</v>
      </c>
      <c r="AD63" s="86" t="s">
        <v>508</v>
      </c>
      <c r="AE63" s="86"/>
      <c r="AF63" s="86"/>
      <c r="AG63" s="86"/>
    </row>
    <row r="64" spans="1:33" x14ac:dyDescent="0.3">
      <c r="A64" s="100" t="s">
        <v>801</v>
      </c>
      <c r="B64" s="86" t="str">
        <f>IF(Start!$D$2=Scenario!A64,"1","0")</f>
        <v>0</v>
      </c>
      <c r="C64" s="88" t="s">
        <v>330</v>
      </c>
      <c r="D64" s="86" t="str">
        <f>IF(B64="1",IF(Start!$D$11=Scenario!C64,"1","0"),"0")</f>
        <v>0</v>
      </c>
      <c r="E64" s="86" t="str">
        <f t="shared" si="0"/>
        <v>Hoogbouwaansluiting verlagen (inclusief meter)</v>
      </c>
      <c r="F64" s="86"/>
      <c r="G64" s="86"/>
      <c r="H64" s="86"/>
      <c r="I64" s="86"/>
      <c r="J64" s="86"/>
      <c r="K64" s="86"/>
      <c r="L64" s="86"/>
      <c r="M64" s="86"/>
      <c r="N64" s="86" t="s">
        <v>338</v>
      </c>
      <c r="O64" s="86" t="s">
        <v>338</v>
      </c>
      <c r="P64" s="86" t="s">
        <v>338</v>
      </c>
      <c r="Q64" s="86" t="s">
        <v>338</v>
      </c>
      <c r="R64" s="86" t="s">
        <v>338</v>
      </c>
      <c r="S64" s="86" t="s">
        <v>341</v>
      </c>
      <c r="T64" s="86" t="s">
        <v>341</v>
      </c>
      <c r="U64" s="86" t="s">
        <v>341</v>
      </c>
      <c r="V64" s="86" t="s">
        <v>341</v>
      </c>
      <c r="W64" s="86" t="s">
        <v>341</v>
      </c>
      <c r="X64" s="86"/>
      <c r="Y64" s="86" t="s">
        <v>337</v>
      </c>
      <c r="Z64" s="86" t="s">
        <v>514</v>
      </c>
      <c r="AA64" s="86" t="s">
        <v>444</v>
      </c>
      <c r="AB64" s="86" t="s">
        <v>507</v>
      </c>
      <c r="AC64" s="86" t="s">
        <v>509</v>
      </c>
      <c r="AD64" s="86" t="s">
        <v>508</v>
      </c>
      <c r="AE64" s="86"/>
      <c r="AF64" s="86"/>
      <c r="AG64" s="86"/>
    </row>
    <row r="65" spans="1:33" x14ac:dyDescent="0.3">
      <c r="A65" s="100" t="s">
        <v>801</v>
      </c>
      <c r="B65" s="86" t="str">
        <f>IF(Start!$D$2=Scenario!A65,"1","0")</f>
        <v>0</v>
      </c>
      <c r="C65" s="88" t="s">
        <v>337</v>
      </c>
      <c r="D65" s="86" t="str">
        <f>IF(B65="1",IF(Start!$D$11=Scenario!C65,"1","0"),"0")</f>
        <v>0</v>
      </c>
      <c r="E65" s="86" t="str">
        <f t="shared" si="0"/>
        <v>Hoogbouwaansluiting verlagen (inclusief meter)</v>
      </c>
      <c r="F65" s="86"/>
      <c r="G65" s="86"/>
      <c r="H65" s="86"/>
      <c r="I65" s="86"/>
      <c r="J65" s="86"/>
      <c r="K65" s="86"/>
      <c r="L65" s="86"/>
      <c r="M65" s="86"/>
      <c r="N65" s="86" t="s">
        <v>338</v>
      </c>
      <c r="O65" s="86" t="s">
        <v>338</v>
      </c>
      <c r="P65" s="86" t="s">
        <v>338</v>
      </c>
      <c r="Q65" s="86" t="s">
        <v>338</v>
      </c>
      <c r="R65" s="86" t="s">
        <v>338</v>
      </c>
      <c r="S65" s="86" t="s">
        <v>341</v>
      </c>
      <c r="T65" s="86" t="s">
        <v>341</v>
      </c>
      <c r="U65" s="86" t="s">
        <v>341</v>
      </c>
      <c r="V65" s="86" t="s">
        <v>341</v>
      </c>
      <c r="W65" s="86" t="s">
        <v>341</v>
      </c>
      <c r="X65" s="86"/>
      <c r="Y65" s="86" t="s">
        <v>337</v>
      </c>
      <c r="Z65" s="86" t="s">
        <v>514</v>
      </c>
      <c r="AA65" s="86" t="s">
        <v>444</v>
      </c>
      <c r="AB65" s="86" t="s">
        <v>507</v>
      </c>
      <c r="AC65" s="86" t="s">
        <v>509</v>
      </c>
      <c r="AD65" s="86" t="s">
        <v>508</v>
      </c>
      <c r="AE65" s="86"/>
      <c r="AF65" s="86"/>
      <c r="AG65" s="86"/>
    </row>
    <row r="66" spans="1:33" x14ac:dyDescent="0.3">
      <c r="A66" s="100" t="s">
        <v>802</v>
      </c>
      <c r="B66" s="86" t="str">
        <f>IF(Start!$D$2=Scenario!A66,"1","0")</f>
        <v>0</v>
      </c>
      <c r="C66" s="88" t="s">
        <v>329</v>
      </c>
      <c r="D66" s="86" t="str">
        <f>IF(B66="1",IF(Start!$D$11=Scenario!C66,"1","0"),"0")</f>
        <v>0</v>
      </c>
      <c r="E66" s="86" t="str">
        <f t="shared" ref="E66:E68" si="1">A66</f>
        <v>Hoogbouwaansluiting verlagen (exclusief meter)</v>
      </c>
      <c r="F66" s="86"/>
      <c r="G66" s="86"/>
      <c r="H66" s="86"/>
      <c r="I66" s="86"/>
      <c r="J66" s="86"/>
      <c r="K66" s="86"/>
      <c r="L66" s="86"/>
      <c r="M66" s="86"/>
      <c r="N66" s="86" t="s">
        <v>338</v>
      </c>
      <c r="O66" s="86" t="s">
        <v>338</v>
      </c>
      <c r="P66" s="86" t="s">
        <v>338</v>
      </c>
      <c r="Q66" s="86" t="s">
        <v>338</v>
      </c>
      <c r="R66" s="86" t="s">
        <v>338</v>
      </c>
      <c r="S66" s="86" t="s">
        <v>341</v>
      </c>
      <c r="T66" s="86" t="s">
        <v>341</v>
      </c>
      <c r="U66" s="86" t="s">
        <v>341</v>
      </c>
      <c r="V66" s="86" t="s">
        <v>341</v>
      </c>
      <c r="W66" s="86" t="s">
        <v>341</v>
      </c>
      <c r="X66" s="86"/>
      <c r="Y66" s="86" t="s">
        <v>337</v>
      </c>
      <c r="Z66" s="86" t="s">
        <v>514</v>
      </c>
      <c r="AA66" s="86" t="s">
        <v>337</v>
      </c>
      <c r="AB66" s="86" t="s">
        <v>507</v>
      </c>
      <c r="AC66" s="86" t="s">
        <v>509</v>
      </c>
      <c r="AD66" s="86" t="s">
        <v>508</v>
      </c>
      <c r="AE66" s="86"/>
      <c r="AF66" s="86"/>
      <c r="AG66" s="86"/>
    </row>
    <row r="67" spans="1:33" x14ac:dyDescent="0.3">
      <c r="A67" s="100" t="s">
        <v>802</v>
      </c>
      <c r="B67" s="86" t="str">
        <f>IF(Start!$D$2=Scenario!A67,"1","0")</f>
        <v>0</v>
      </c>
      <c r="C67" s="88" t="s">
        <v>330</v>
      </c>
      <c r="D67" s="86" t="str">
        <f>IF(B67="1",IF(Start!$D$11=Scenario!C67,"1","0"),"0")</f>
        <v>0</v>
      </c>
      <c r="E67" s="86" t="str">
        <f t="shared" si="1"/>
        <v>Hoogbouwaansluiting verlagen (exclusief meter)</v>
      </c>
      <c r="F67" s="86"/>
      <c r="G67" s="86"/>
      <c r="H67" s="86"/>
      <c r="I67" s="86"/>
      <c r="J67" s="86"/>
      <c r="K67" s="86"/>
      <c r="L67" s="86"/>
      <c r="M67" s="86"/>
      <c r="N67" s="86" t="s">
        <v>338</v>
      </c>
      <c r="O67" s="86" t="s">
        <v>338</v>
      </c>
      <c r="P67" s="86" t="s">
        <v>338</v>
      </c>
      <c r="Q67" s="86" t="s">
        <v>338</v>
      </c>
      <c r="R67" s="86" t="s">
        <v>338</v>
      </c>
      <c r="S67" s="86" t="s">
        <v>341</v>
      </c>
      <c r="T67" s="86" t="s">
        <v>341</v>
      </c>
      <c r="U67" s="86" t="s">
        <v>341</v>
      </c>
      <c r="V67" s="86" t="s">
        <v>341</v>
      </c>
      <c r="W67" s="86" t="s">
        <v>341</v>
      </c>
      <c r="X67" s="86"/>
      <c r="Y67" s="86" t="s">
        <v>337</v>
      </c>
      <c r="Z67" s="86" t="s">
        <v>514</v>
      </c>
      <c r="AA67" s="86" t="s">
        <v>337</v>
      </c>
      <c r="AB67" s="86" t="s">
        <v>507</v>
      </c>
      <c r="AC67" s="86" t="s">
        <v>509</v>
      </c>
      <c r="AD67" s="86" t="s">
        <v>508</v>
      </c>
      <c r="AE67" s="86"/>
      <c r="AF67" s="86"/>
      <c r="AG67" s="86"/>
    </row>
    <row r="68" spans="1:33" x14ac:dyDescent="0.3">
      <c r="A68" s="100" t="s">
        <v>802</v>
      </c>
      <c r="B68" s="86" t="str">
        <f>IF(Start!$D$2=Scenario!A68,"1","0")</f>
        <v>0</v>
      </c>
      <c r="C68" s="88" t="s">
        <v>337</v>
      </c>
      <c r="D68" s="86" t="str">
        <f>IF(B68="1",IF(Start!$D$11=Scenario!C68,"1","0"),"0")</f>
        <v>0</v>
      </c>
      <c r="E68" s="86" t="str">
        <f t="shared" si="1"/>
        <v>Hoogbouwaansluiting verlagen (exclusief meter)</v>
      </c>
      <c r="F68" s="86"/>
      <c r="G68" s="86"/>
      <c r="H68" s="86"/>
      <c r="I68" s="86"/>
      <c r="J68" s="86"/>
      <c r="K68" s="86"/>
      <c r="L68" s="86"/>
      <c r="M68" s="86"/>
      <c r="N68" s="86" t="s">
        <v>338</v>
      </c>
      <c r="O68" s="86" t="s">
        <v>338</v>
      </c>
      <c r="P68" s="86" t="s">
        <v>338</v>
      </c>
      <c r="Q68" s="86" t="s">
        <v>338</v>
      </c>
      <c r="R68" s="86" t="s">
        <v>338</v>
      </c>
      <c r="S68" s="86" t="s">
        <v>341</v>
      </c>
      <c r="T68" s="86" t="s">
        <v>341</v>
      </c>
      <c r="U68" s="86" t="s">
        <v>341</v>
      </c>
      <c r="V68" s="86" t="s">
        <v>341</v>
      </c>
      <c r="W68" s="86" t="s">
        <v>341</v>
      </c>
      <c r="X68" s="86"/>
      <c r="Y68" s="86" t="s">
        <v>337</v>
      </c>
      <c r="Z68" s="86" t="s">
        <v>514</v>
      </c>
      <c r="AA68" s="86" t="s">
        <v>337</v>
      </c>
      <c r="AB68" s="86" t="s">
        <v>507</v>
      </c>
      <c r="AC68" s="86" t="s">
        <v>509</v>
      </c>
      <c r="AD68" s="86" t="s">
        <v>508</v>
      </c>
      <c r="AE68" s="86"/>
      <c r="AF68" s="86"/>
      <c r="AG68" s="86"/>
    </row>
    <row r="69" spans="1:33" x14ac:dyDescent="0.3">
      <c r="A69" s="100" t="s">
        <v>803</v>
      </c>
      <c r="B69" s="86" t="str">
        <f>IF(Start!$D$2=Scenario!A69,"1","0")</f>
        <v>0</v>
      </c>
      <c r="C69" s="88" t="s">
        <v>329</v>
      </c>
      <c r="D69" s="86" t="str">
        <f>IF(B69="1",IF(Start!$D$11=Scenario!C69,"1","0"),"0")</f>
        <v>0</v>
      </c>
      <c r="E69" s="86" t="str">
        <f t="shared" si="0"/>
        <v>Hoogbouwaansluiting verzwaren (inclusief meter)</v>
      </c>
      <c r="F69" s="86"/>
      <c r="G69" s="86"/>
      <c r="H69" s="86"/>
      <c r="I69" s="86"/>
      <c r="J69" s="86"/>
      <c r="K69" s="86"/>
      <c r="L69" s="86"/>
      <c r="M69" s="86"/>
      <c r="N69" s="86" t="s">
        <v>338</v>
      </c>
      <c r="O69" s="86" t="s">
        <v>338</v>
      </c>
      <c r="P69" s="86" t="s">
        <v>338</v>
      </c>
      <c r="Q69" s="86" t="s">
        <v>338</v>
      </c>
      <c r="R69" s="86" t="s">
        <v>338</v>
      </c>
      <c r="S69" s="86" t="s">
        <v>341</v>
      </c>
      <c r="T69" s="86" t="s">
        <v>341</v>
      </c>
      <c r="U69" s="86" t="s">
        <v>341</v>
      </c>
      <c r="V69" s="86" t="s">
        <v>341</v>
      </c>
      <c r="W69" s="86" t="s">
        <v>341</v>
      </c>
      <c r="X69" s="86"/>
      <c r="Y69" s="86" t="s">
        <v>337</v>
      </c>
      <c r="Z69" s="86" t="s">
        <v>514</v>
      </c>
      <c r="AA69" s="86" t="s">
        <v>444</v>
      </c>
      <c r="AB69" s="86" t="s">
        <v>507</v>
      </c>
      <c r="AC69" s="86" t="s">
        <v>509</v>
      </c>
      <c r="AD69" s="86" t="s">
        <v>510</v>
      </c>
      <c r="AE69" s="86"/>
      <c r="AF69" s="86"/>
      <c r="AG69" s="86"/>
    </row>
    <row r="70" spans="1:33" x14ac:dyDescent="0.3">
      <c r="A70" s="100" t="s">
        <v>803</v>
      </c>
      <c r="B70" s="86" t="str">
        <f>IF(Start!$D$2=Scenario!A70,"1","0")</f>
        <v>0</v>
      </c>
      <c r="C70" s="88" t="s">
        <v>330</v>
      </c>
      <c r="D70" s="86" t="str">
        <f>IF(B70="1",IF(Start!$D$11=Scenario!C70,"1","0"),"0")</f>
        <v>0</v>
      </c>
      <c r="E70" s="86" t="str">
        <f t="shared" si="0"/>
        <v>Hoogbouwaansluiting verzwaren (inclusief meter)</v>
      </c>
      <c r="F70" s="86"/>
      <c r="G70" s="86"/>
      <c r="H70" s="86"/>
      <c r="I70" s="86"/>
      <c r="J70" s="86"/>
      <c r="K70" s="86"/>
      <c r="L70" s="86"/>
      <c r="M70" s="86"/>
      <c r="N70" s="86" t="s">
        <v>338</v>
      </c>
      <c r="O70" s="86" t="s">
        <v>338</v>
      </c>
      <c r="P70" s="86" t="s">
        <v>338</v>
      </c>
      <c r="Q70" s="86" t="s">
        <v>338</v>
      </c>
      <c r="R70" s="86" t="s">
        <v>338</v>
      </c>
      <c r="S70" s="86" t="s">
        <v>341</v>
      </c>
      <c r="T70" s="86" t="s">
        <v>341</v>
      </c>
      <c r="U70" s="86" t="s">
        <v>341</v>
      </c>
      <c r="V70" s="86" t="s">
        <v>341</v>
      </c>
      <c r="W70" s="86" t="s">
        <v>341</v>
      </c>
      <c r="X70" s="86"/>
      <c r="Y70" s="86" t="s">
        <v>337</v>
      </c>
      <c r="Z70" s="86" t="s">
        <v>514</v>
      </c>
      <c r="AA70" s="86" t="s">
        <v>444</v>
      </c>
      <c r="AB70" s="86" t="s">
        <v>507</v>
      </c>
      <c r="AC70" s="86" t="s">
        <v>509</v>
      </c>
      <c r="AD70" s="86" t="s">
        <v>510</v>
      </c>
      <c r="AE70" s="86"/>
      <c r="AF70" s="86"/>
      <c r="AG70" s="86"/>
    </row>
    <row r="71" spans="1:33" x14ac:dyDescent="0.3">
      <c r="A71" s="100" t="s">
        <v>803</v>
      </c>
      <c r="B71" s="86" t="str">
        <f>IF(Start!$D$2=Scenario!A71,"1","0")</f>
        <v>0</v>
      </c>
      <c r="C71" s="88" t="s">
        <v>337</v>
      </c>
      <c r="D71" s="86" t="str">
        <f>IF(B71="1",IF(Start!$D$11=Scenario!C71,"1","0"),"0")</f>
        <v>0</v>
      </c>
      <c r="E71" s="86" t="str">
        <f t="shared" si="0"/>
        <v>Hoogbouwaansluiting verzwaren (inclusief meter)</v>
      </c>
      <c r="F71" s="86"/>
      <c r="G71" s="86"/>
      <c r="H71" s="86"/>
      <c r="I71" s="86"/>
      <c r="J71" s="86"/>
      <c r="K71" s="86"/>
      <c r="L71" s="86"/>
      <c r="M71" s="86"/>
      <c r="N71" s="86" t="s">
        <v>338</v>
      </c>
      <c r="O71" s="86" t="s">
        <v>338</v>
      </c>
      <c r="P71" s="86" t="s">
        <v>338</v>
      </c>
      <c r="Q71" s="86" t="s">
        <v>338</v>
      </c>
      <c r="R71" s="86" t="s">
        <v>338</v>
      </c>
      <c r="S71" s="86" t="s">
        <v>341</v>
      </c>
      <c r="T71" s="86" t="s">
        <v>341</v>
      </c>
      <c r="U71" s="86" t="s">
        <v>341</v>
      </c>
      <c r="V71" s="86" t="s">
        <v>341</v>
      </c>
      <c r="W71" s="86" t="s">
        <v>341</v>
      </c>
      <c r="X71" s="86"/>
      <c r="Y71" s="86" t="s">
        <v>337</v>
      </c>
      <c r="Z71" s="86" t="s">
        <v>514</v>
      </c>
      <c r="AA71" s="86" t="s">
        <v>444</v>
      </c>
      <c r="AB71" s="86" t="s">
        <v>507</v>
      </c>
      <c r="AC71" s="86" t="s">
        <v>509</v>
      </c>
      <c r="AD71" s="86" t="s">
        <v>510</v>
      </c>
      <c r="AE71" s="86"/>
      <c r="AF71" s="86"/>
      <c r="AG71" s="86"/>
    </row>
    <row r="72" spans="1:33" x14ac:dyDescent="0.3">
      <c r="A72" s="100" t="s">
        <v>804</v>
      </c>
      <c r="B72" s="86" t="str">
        <f>IF(Start!$D$2=Scenario!A72,"1","0")</f>
        <v>0</v>
      </c>
      <c r="C72" s="88" t="s">
        <v>329</v>
      </c>
      <c r="D72" s="86" t="str">
        <f>IF(B72="1",IF(Start!$D$11=Scenario!C72,"1","0"),"0")</f>
        <v>0</v>
      </c>
      <c r="E72" s="86" t="str">
        <f t="shared" ref="E72:E74" si="2">A72</f>
        <v>Hoogbouwaansluiting verzwaren (exclusief meter)</v>
      </c>
      <c r="F72" s="86"/>
      <c r="G72" s="86"/>
      <c r="H72" s="86"/>
      <c r="I72" s="86"/>
      <c r="J72" s="86"/>
      <c r="K72" s="86"/>
      <c r="L72" s="86"/>
      <c r="M72" s="86"/>
      <c r="N72" s="86" t="s">
        <v>338</v>
      </c>
      <c r="O72" s="86" t="s">
        <v>338</v>
      </c>
      <c r="P72" s="86" t="s">
        <v>338</v>
      </c>
      <c r="Q72" s="86" t="s">
        <v>338</v>
      </c>
      <c r="R72" s="86" t="s">
        <v>338</v>
      </c>
      <c r="S72" s="86" t="s">
        <v>341</v>
      </c>
      <c r="T72" s="86" t="s">
        <v>341</v>
      </c>
      <c r="U72" s="86" t="s">
        <v>341</v>
      </c>
      <c r="V72" s="86" t="s">
        <v>341</v>
      </c>
      <c r="W72" s="86" t="s">
        <v>341</v>
      </c>
      <c r="X72" s="86"/>
      <c r="Y72" s="86" t="s">
        <v>337</v>
      </c>
      <c r="Z72" s="86" t="s">
        <v>514</v>
      </c>
      <c r="AA72" s="86" t="s">
        <v>337</v>
      </c>
      <c r="AB72" s="86" t="s">
        <v>507</v>
      </c>
      <c r="AC72" s="86" t="s">
        <v>509</v>
      </c>
      <c r="AD72" s="86" t="s">
        <v>510</v>
      </c>
      <c r="AE72" s="86"/>
      <c r="AF72" s="86"/>
      <c r="AG72" s="86"/>
    </row>
    <row r="73" spans="1:33" x14ac:dyDescent="0.3">
      <c r="A73" s="100" t="s">
        <v>804</v>
      </c>
      <c r="B73" s="86" t="str">
        <f>IF(Start!$D$2=Scenario!A73,"1","0")</f>
        <v>0</v>
      </c>
      <c r="C73" s="88" t="s">
        <v>330</v>
      </c>
      <c r="D73" s="86" t="str">
        <f>IF(B73="1",IF(Start!$D$11=Scenario!C73,"1","0"),"0")</f>
        <v>0</v>
      </c>
      <c r="E73" s="86" t="str">
        <f t="shared" si="2"/>
        <v>Hoogbouwaansluiting verzwaren (exclusief meter)</v>
      </c>
      <c r="F73" s="86"/>
      <c r="G73" s="86"/>
      <c r="H73" s="86"/>
      <c r="I73" s="86"/>
      <c r="J73" s="86"/>
      <c r="K73" s="86"/>
      <c r="L73" s="86"/>
      <c r="M73" s="86"/>
      <c r="N73" s="86" t="s">
        <v>338</v>
      </c>
      <c r="O73" s="86" t="s">
        <v>338</v>
      </c>
      <c r="P73" s="86" t="s">
        <v>338</v>
      </c>
      <c r="Q73" s="86" t="s">
        <v>338</v>
      </c>
      <c r="R73" s="86" t="s">
        <v>338</v>
      </c>
      <c r="S73" s="86" t="s">
        <v>341</v>
      </c>
      <c r="T73" s="86" t="s">
        <v>341</v>
      </c>
      <c r="U73" s="86" t="s">
        <v>341</v>
      </c>
      <c r="V73" s="86" t="s">
        <v>341</v>
      </c>
      <c r="W73" s="86" t="s">
        <v>341</v>
      </c>
      <c r="X73" s="86"/>
      <c r="Y73" s="86" t="s">
        <v>337</v>
      </c>
      <c r="Z73" s="86" t="s">
        <v>514</v>
      </c>
      <c r="AA73" s="86" t="s">
        <v>337</v>
      </c>
      <c r="AB73" s="86" t="s">
        <v>507</v>
      </c>
      <c r="AC73" s="86" t="s">
        <v>509</v>
      </c>
      <c r="AD73" s="86" t="s">
        <v>510</v>
      </c>
      <c r="AE73" s="86"/>
      <c r="AF73" s="86"/>
      <c r="AG73" s="86"/>
    </row>
    <row r="74" spans="1:33" x14ac:dyDescent="0.3">
      <c r="A74" s="100" t="s">
        <v>804</v>
      </c>
      <c r="B74" s="86" t="str">
        <f>IF(Start!$D$2=Scenario!A74,"1","0")</f>
        <v>0</v>
      </c>
      <c r="C74" s="88" t="s">
        <v>337</v>
      </c>
      <c r="D74" s="86" t="str">
        <f>IF(B74="1",IF(Start!$D$11=Scenario!C74,"1","0"),"0")</f>
        <v>0</v>
      </c>
      <c r="E74" s="86" t="str">
        <f t="shared" si="2"/>
        <v>Hoogbouwaansluiting verzwaren (exclusief meter)</v>
      </c>
      <c r="F74" s="86"/>
      <c r="G74" s="86"/>
      <c r="H74" s="86"/>
      <c r="I74" s="86"/>
      <c r="J74" s="86"/>
      <c r="K74" s="86"/>
      <c r="L74" s="86"/>
      <c r="M74" s="86"/>
      <c r="N74" s="86" t="s">
        <v>338</v>
      </c>
      <c r="O74" s="86" t="s">
        <v>338</v>
      </c>
      <c r="P74" s="86" t="s">
        <v>338</v>
      </c>
      <c r="Q74" s="86" t="s">
        <v>338</v>
      </c>
      <c r="R74" s="86" t="s">
        <v>338</v>
      </c>
      <c r="S74" s="86" t="s">
        <v>341</v>
      </c>
      <c r="T74" s="86" t="s">
        <v>341</v>
      </c>
      <c r="U74" s="86" t="s">
        <v>341</v>
      </c>
      <c r="V74" s="86" t="s">
        <v>341</v>
      </c>
      <c r="W74" s="86" t="s">
        <v>341</v>
      </c>
      <c r="X74" s="86"/>
      <c r="Y74" s="86" t="s">
        <v>337</v>
      </c>
      <c r="Z74" s="86" t="s">
        <v>514</v>
      </c>
      <c r="AA74" s="86" t="s">
        <v>337</v>
      </c>
      <c r="AB74" s="86" t="s">
        <v>507</v>
      </c>
      <c r="AC74" s="86" t="s">
        <v>509</v>
      </c>
      <c r="AD74" s="86" t="s">
        <v>510</v>
      </c>
      <c r="AE74" s="86"/>
      <c r="AF74" s="86"/>
      <c r="AG74" s="86"/>
    </row>
    <row r="75" spans="1:33" x14ac:dyDescent="0.3">
      <c r="A75" s="100" t="s">
        <v>805</v>
      </c>
      <c r="B75" s="86" t="str">
        <f>IF(Start!$D$2=Scenario!A75,"1","0")</f>
        <v>0</v>
      </c>
      <c r="C75" s="88" t="s">
        <v>329</v>
      </c>
      <c r="D75" s="86" t="str">
        <f>IF(B75="1",IF(Start!$D$11=Scenario!C75,"1","0"),"0")</f>
        <v>0</v>
      </c>
      <c r="E75" s="86" t="str">
        <f t="shared" si="0"/>
        <v>Hoogbouwaansluiting verplaatsen (inclusief meter)</v>
      </c>
      <c r="F75" s="86"/>
      <c r="G75" s="86"/>
      <c r="H75" s="86"/>
      <c r="I75" s="86"/>
      <c r="J75" s="86"/>
      <c r="K75" s="86"/>
      <c r="L75" s="86"/>
      <c r="M75" s="86"/>
      <c r="N75" s="86" t="s">
        <v>338</v>
      </c>
      <c r="O75" s="86" t="s">
        <v>338</v>
      </c>
      <c r="P75" s="86" t="s">
        <v>338</v>
      </c>
      <c r="Q75" s="86" t="s">
        <v>338</v>
      </c>
      <c r="R75" s="86" t="s">
        <v>338</v>
      </c>
      <c r="S75" s="86" t="s">
        <v>341</v>
      </c>
      <c r="T75" s="86" t="s">
        <v>341</v>
      </c>
      <c r="U75" s="86" t="s">
        <v>341</v>
      </c>
      <c r="V75" s="86" t="s">
        <v>341</v>
      </c>
      <c r="W75" s="86" t="s">
        <v>341</v>
      </c>
      <c r="X75" s="86"/>
      <c r="Y75" s="86" t="s">
        <v>337</v>
      </c>
      <c r="Z75" s="86" t="s">
        <v>329</v>
      </c>
      <c r="AA75" s="86" t="s">
        <v>444</v>
      </c>
      <c r="AB75" s="86" t="s">
        <v>507</v>
      </c>
      <c r="AC75" s="86" t="s">
        <v>509</v>
      </c>
      <c r="AD75" s="86" t="s">
        <v>337</v>
      </c>
      <c r="AE75" s="86"/>
      <c r="AF75" s="86"/>
      <c r="AG75" s="86"/>
    </row>
    <row r="76" spans="1:33" x14ac:dyDescent="0.3">
      <c r="A76" s="100" t="s">
        <v>806</v>
      </c>
      <c r="B76" s="86" t="str">
        <f>IF(Start!$D$2=Scenario!A76,"1","0")</f>
        <v>1</v>
      </c>
      <c r="C76" s="88" t="s">
        <v>329</v>
      </c>
      <c r="D76" s="86" t="str">
        <f>IF(B76="1",IF(Start!$D$11=Scenario!C76,"1","0"),"0")</f>
        <v>1</v>
      </c>
      <c r="E76" s="86" t="str">
        <f t="shared" ref="E76" si="3">A76</f>
        <v>Hoogbouwaansluiting verplaatsen (exclusief meter)</v>
      </c>
      <c r="F76" s="86"/>
      <c r="G76" s="86"/>
      <c r="H76" s="86"/>
      <c r="I76" s="86"/>
      <c r="J76" s="86"/>
      <c r="K76" s="86"/>
      <c r="L76" s="86"/>
      <c r="M76" s="86"/>
      <c r="N76" s="86" t="s">
        <v>338</v>
      </c>
      <c r="O76" s="86" t="s">
        <v>338</v>
      </c>
      <c r="P76" s="86" t="s">
        <v>338</v>
      </c>
      <c r="Q76" s="86" t="s">
        <v>338</v>
      </c>
      <c r="R76" s="86" t="s">
        <v>338</v>
      </c>
      <c r="S76" s="86" t="s">
        <v>341</v>
      </c>
      <c r="T76" s="86" t="s">
        <v>341</v>
      </c>
      <c r="U76" s="86" t="s">
        <v>341</v>
      </c>
      <c r="V76" s="86" t="s">
        <v>341</v>
      </c>
      <c r="W76" s="86" t="s">
        <v>341</v>
      </c>
      <c r="X76" s="86"/>
      <c r="Y76" s="86" t="s">
        <v>337</v>
      </c>
      <c r="Z76" s="86" t="s">
        <v>329</v>
      </c>
      <c r="AA76" s="86" t="s">
        <v>337</v>
      </c>
      <c r="AB76" s="86" t="s">
        <v>507</v>
      </c>
      <c r="AC76" s="86" t="s">
        <v>509</v>
      </c>
      <c r="AD76" s="86" t="s">
        <v>337</v>
      </c>
      <c r="AE76" s="86"/>
      <c r="AF76" s="86"/>
      <c r="AG76" s="86"/>
    </row>
    <row r="77" spans="1:33" x14ac:dyDescent="0.3">
      <c r="A77" s="100" t="s">
        <v>610</v>
      </c>
      <c r="B77" s="86" t="str">
        <f>IF(Start!$D$2=Scenario!A77,"1","0")</f>
        <v>0</v>
      </c>
      <c r="C77" s="88" t="s">
        <v>336</v>
      </c>
      <c r="D77" s="86" t="str">
        <f>IF(B77="1",IF(Start!$D$11=Scenario!C77,"1","0"),"0")</f>
        <v>0</v>
      </c>
      <c r="E77" s="86" t="str">
        <f t="shared" ref="E77:E78" si="4">A77</f>
        <v>Schouwen</v>
      </c>
      <c r="F77" s="86"/>
      <c r="G77" s="86"/>
      <c r="H77" s="86"/>
      <c r="I77" s="86"/>
      <c r="J77" s="86"/>
      <c r="K77" s="86"/>
      <c r="L77" s="86"/>
      <c r="M77" s="86"/>
      <c r="N77" s="86" t="s">
        <v>341</v>
      </c>
      <c r="O77" s="86" t="s">
        <v>341</v>
      </c>
      <c r="P77" s="86" t="s">
        <v>341</v>
      </c>
      <c r="Q77" s="86" t="s">
        <v>341</v>
      </c>
      <c r="R77" s="86" t="s">
        <v>341</v>
      </c>
      <c r="S77" s="86" t="s">
        <v>341</v>
      </c>
      <c r="T77" s="86" t="s">
        <v>341</v>
      </c>
      <c r="U77" s="86" t="s">
        <v>341</v>
      </c>
      <c r="V77" s="86" t="s">
        <v>341</v>
      </c>
      <c r="W77" s="86" t="s">
        <v>341</v>
      </c>
      <c r="X77" s="86"/>
      <c r="Y77" s="86" t="s">
        <v>336</v>
      </c>
      <c r="Z77" s="86" t="s">
        <v>336</v>
      </c>
      <c r="AA77" s="86" t="s">
        <v>336</v>
      </c>
      <c r="AB77" s="86" t="s">
        <v>507</v>
      </c>
      <c r="AC77" s="86" t="s">
        <v>509</v>
      </c>
      <c r="AD77" s="86" t="s">
        <v>337</v>
      </c>
      <c r="AE77" s="86"/>
      <c r="AF77" s="86"/>
      <c r="AG77" s="86"/>
    </row>
    <row r="78" spans="1:33" x14ac:dyDescent="0.3">
      <c r="A78" s="100" t="s">
        <v>611</v>
      </c>
      <c r="B78" s="86" t="str">
        <f>IF(Start!$D$2=Scenario!A78,"1","0")</f>
        <v>0</v>
      </c>
      <c r="C78" s="88" t="s">
        <v>337</v>
      </c>
      <c r="D78" s="86" t="str">
        <f>IF(B78="1",IF(Start!$D$11=Scenario!C78,"1","0"),"0")</f>
        <v>0</v>
      </c>
      <c r="E78" s="86" t="str">
        <f t="shared" si="4"/>
        <v>Geen werk</v>
      </c>
      <c r="F78" s="86"/>
      <c r="G78" s="86"/>
      <c r="H78" s="86"/>
      <c r="I78" s="86"/>
      <c r="J78" s="86"/>
      <c r="K78" s="86"/>
      <c r="L78" s="86"/>
      <c r="M78" s="86"/>
      <c r="N78" s="86" t="s">
        <v>341</v>
      </c>
      <c r="O78" s="86" t="s">
        <v>341</v>
      </c>
      <c r="P78" s="86" t="s">
        <v>341</v>
      </c>
      <c r="Q78" s="86" t="s">
        <v>341</v>
      </c>
      <c r="R78" s="86" t="s">
        <v>341</v>
      </c>
      <c r="S78" s="86" t="s">
        <v>341</v>
      </c>
      <c r="T78" s="86" t="s">
        <v>341</v>
      </c>
      <c r="U78" s="86" t="s">
        <v>341</v>
      </c>
      <c r="V78" s="86" t="s">
        <v>341</v>
      </c>
      <c r="W78" s="86" t="s">
        <v>341</v>
      </c>
      <c r="X78" s="86"/>
      <c r="Y78" s="86" t="s">
        <v>337</v>
      </c>
      <c r="Z78" s="86" t="s">
        <v>337</v>
      </c>
      <c r="AA78" s="86" t="s">
        <v>337</v>
      </c>
      <c r="AB78" s="86" t="s">
        <v>507</v>
      </c>
      <c r="AC78" s="86" t="s">
        <v>509</v>
      </c>
      <c r="AD78" s="86" t="s">
        <v>337</v>
      </c>
      <c r="AE78" s="86"/>
      <c r="AF78" s="86"/>
      <c r="AG78" s="86"/>
    </row>
    <row r="90" spans="1:1" x14ac:dyDescent="0.3">
      <c r="A90" s="170" t="s">
        <v>831</v>
      </c>
    </row>
    <row r="92" spans="1:1" x14ac:dyDescent="0.3">
      <c r="A92" t="s">
        <v>593</v>
      </c>
    </row>
    <row r="93" spans="1:1" x14ac:dyDescent="0.3">
      <c r="A93" t="str">
        <f>A4</f>
        <v>Bouwaansluiting binnen brengen (inclusief meter)</v>
      </c>
    </row>
    <row r="94" spans="1:1" x14ac:dyDescent="0.3">
      <c r="A94" t="str">
        <f>A5</f>
        <v>Bouwaansluiting binnen brengen (exclusief meter)</v>
      </c>
    </row>
    <row r="95" spans="1:1" x14ac:dyDescent="0.3">
      <c r="A95" t="s">
        <v>594</v>
      </c>
    </row>
    <row r="96" spans="1:1" x14ac:dyDescent="0.3">
      <c r="A96" t="s">
        <v>596</v>
      </c>
    </row>
    <row r="97" spans="1:1" x14ac:dyDescent="0.3">
      <c r="A97" t="s">
        <v>597</v>
      </c>
    </row>
    <row r="98" spans="1:1" x14ac:dyDescent="0.3">
      <c r="A98" t="s">
        <v>598</v>
      </c>
    </row>
    <row r="99" spans="1:1" x14ac:dyDescent="0.3">
      <c r="A99" t="s">
        <v>798</v>
      </c>
    </row>
    <row r="100" spans="1:1" x14ac:dyDescent="0.3">
      <c r="A100" t="s">
        <v>797</v>
      </c>
    </row>
    <row r="101" spans="1:1" x14ac:dyDescent="0.3">
      <c r="A101" t="s">
        <v>796</v>
      </c>
    </row>
    <row r="102" spans="1:1" x14ac:dyDescent="0.3">
      <c r="A102" t="s">
        <v>795</v>
      </c>
    </row>
    <row r="103" spans="1:1" x14ac:dyDescent="0.3">
      <c r="A103" t="s">
        <v>794</v>
      </c>
    </row>
    <row r="104" spans="1:1" x14ac:dyDescent="0.3">
      <c r="A104" t="s">
        <v>793</v>
      </c>
    </row>
    <row r="105" spans="1:1" x14ac:dyDescent="0.3">
      <c r="A105" t="s">
        <v>792</v>
      </c>
    </row>
    <row r="106" spans="1:1" x14ac:dyDescent="0.3">
      <c r="A106" t="s">
        <v>791</v>
      </c>
    </row>
    <row r="107" spans="1:1" x14ac:dyDescent="0.3">
      <c r="A107" t="s">
        <v>789</v>
      </c>
    </row>
    <row r="108" spans="1:1" x14ac:dyDescent="0.3">
      <c r="A108" t="s">
        <v>790</v>
      </c>
    </row>
    <row r="109" spans="1:1" x14ac:dyDescent="0.3">
      <c r="A109" t="s">
        <v>599</v>
      </c>
    </row>
    <row r="110" spans="1:1" x14ac:dyDescent="0.3">
      <c r="A110" t="s">
        <v>600</v>
      </c>
    </row>
    <row r="111" spans="1:1" x14ac:dyDescent="0.3">
      <c r="A111" t="s">
        <v>601</v>
      </c>
    </row>
    <row r="112" spans="1:1" x14ac:dyDescent="0.3">
      <c r="A112" t="s">
        <v>602</v>
      </c>
    </row>
    <row r="113" spans="1:1" x14ac:dyDescent="0.3">
      <c r="A113" t="s">
        <v>603</v>
      </c>
    </row>
    <row r="114" spans="1:1" x14ac:dyDescent="0.3">
      <c r="A114" t="s">
        <v>549</v>
      </c>
    </row>
    <row r="115" spans="1:1" x14ac:dyDescent="0.3">
      <c r="A115" t="s">
        <v>605</v>
      </c>
    </row>
    <row r="116" spans="1:1" x14ac:dyDescent="0.3">
      <c r="A116" t="s">
        <v>606</v>
      </c>
    </row>
    <row r="117" spans="1:1" x14ac:dyDescent="0.3">
      <c r="A117" t="s">
        <v>607</v>
      </c>
    </row>
    <row r="118" spans="1:1" x14ac:dyDescent="0.3">
      <c r="A118" t="s">
        <v>800</v>
      </c>
    </row>
    <row r="119" spans="1:1" x14ac:dyDescent="0.3">
      <c r="A119" t="s">
        <v>608</v>
      </c>
    </row>
    <row r="120" spans="1:1" x14ac:dyDescent="0.3">
      <c r="A120" t="s">
        <v>609</v>
      </c>
    </row>
    <row r="121" spans="1:1" x14ac:dyDescent="0.3">
      <c r="A121" t="s">
        <v>801</v>
      </c>
    </row>
    <row r="122" spans="1:1" x14ac:dyDescent="0.3">
      <c r="A122" t="s">
        <v>802</v>
      </c>
    </row>
    <row r="123" spans="1:1" x14ac:dyDescent="0.3">
      <c r="A123" t="s">
        <v>803</v>
      </c>
    </row>
    <row r="124" spans="1:1" x14ac:dyDescent="0.3">
      <c r="A124" t="s">
        <v>804</v>
      </c>
    </row>
    <row r="125" spans="1:1" x14ac:dyDescent="0.3">
      <c r="A125" t="s">
        <v>805</v>
      </c>
    </row>
    <row r="126" spans="1:1" x14ac:dyDescent="0.3">
      <c r="A126" t="s">
        <v>806</v>
      </c>
    </row>
    <row r="127" spans="1:1" x14ac:dyDescent="0.3">
      <c r="A127" t="s">
        <v>610</v>
      </c>
    </row>
    <row r="128" spans="1:1" x14ac:dyDescent="0.3">
      <c r="A128" t="s">
        <v>611</v>
      </c>
    </row>
  </sheetData>
  <autoFilter ref="A1:AG78" xr:uid="{3F04A27B-56CD-4E66-A004-D0F10705C089}"/>
  <conditionalFormatting sqref="B3:E3 B20:C22 B26:C28 B32:C34 B42:C65 B69:E71 B75:E75 B77:E78 B4:C16 D4:E65 B2 D2">
    <cfRule type="cellIs" dxfId="167" priority="19" operator="equal">
      <formula>"0"</formula>
    </cfRule>
    <cfRule type="cellIs" dxfId="166" priority="20" operator="equal">
      <formula>"1"</formula>
    </cfRule>
  </conditionalFormatting>
  <conditionalFormatting sqref="B17:C19">
    <cfRule type="cellIs" dxfId="165" priority="17" operator="equal">
      <formula>"0"</formula>
    </cfRule>
    <cfRule type="cellIs" dxfId="164" priority="18" operator="equal">
      <formula>"1"</formula>
    </cfRule>
  </conditionalFormatting>
  <conditionalFormatting sqref="B23:C25">
    <cfRule type="cellIs" dxfId="163" priority="15" operator="equal">
      <formula>"0"</formula>
    </cfRule>
    <cfRule type="cellIs" dxfId="162" priority="16" operator="equal">
      <formula>"1"</formula>
    </cfRule>
  </conditionalFormatting>
  <conditionalFormatting sqref="B29:C31">
    <cfRule type="cellIs" dxfId="161" priority="13" operator="equal">
      <formula>"0"</formula>
    </cfRule>
    <cfRule type="cellIs" dxfId="160" priority="14" operator="equal">
      <formula>"1"</formula>
    </cfRule>
  </conditionalFormatting>
  <conditionalFormatting sqref="B35:C37">
    <cfRule type="cellIs" dxfId="159" priority="11" operator="equal">
      <formula>"0"</formula>
    </cfRule>
    <cfRule type="cellIs" dxfId="158" priority="12" operator="equal">
      <formula>"1"</formula>
    </cfRule>
  </conditionalFormatting>
  <conditionalFormatting sqref="B38:C40">
    <cfRule type="cellIs" dxfId="157" priority="9" operator="equal">
      <formula>"0"</formula>
    </cfRule>
    <cfRule type="cellIs" dxfId="156" priority="10" operator="equal">
      <formula>"1"</formula>
    </cfRule>
  </conditionalFormatting>
  <conditionalFormatting sqref="B41:C41">
    <cfRule type="cellIs" dxfId="155" priority="7" operator="equal">
      <formula>"0"</formula>
    </cfRule>
    <cfRule type="cellIs" dxfId="154" priority="8" operator="equal">
      <formula>"1"</formula>
    </cfRule>
  </conditionalFormatting>
  <conditionalFormatting sqref="B66:E68">
    <cfRule type="cellIs" dxfId="153" priority="5" operator="equal">
      <formula>"0"</formula>
    </cfRule>
    <cfRule type="cellIs" dxfId="152" priority="6" operator="equal">
      <formula>"1"</formula>
    </cfRule>
  </conditionalFormatting>
  <conditionalFormatting sqref="B72:E74">
    <cfRule type="cellIs" dxfId="151" priority="3" operator="equal">
      <formula>"0"</formula>
    </cfRule>
    <cfRule type="cellIs" dxfId="150" priority="4" operator="equal">
      <formula>"1"</formula>
    </cfRule>
  </conditionalFormatting>
  <conditionalFormatting sqref="B76:E76">
    <cfRule type="cellIs" dxfId="149" priority="1" operator="equal">
      <formula>"0"</formula>
    </cfRule>
    <cfRule type="cellIs" dxfId="148"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E7D15-B2F8-4E0E-BD7D-ABC2F2B4CABE}">
  <sheetPr>
    <tabColor rgb="FFFFFF00"/>
  </sheetPr>
  <dimension ref="B2:R66"/>
  <sheetViews>
    <sheetView tabSelected="1" zoomScaleNormal="100" workbookViewId="0">
      <selection activeCell="D2" sqref="D2:F2"/>
    </sheetView>
  </sheetViews>
  <sheetFormatPr defaultRowHeight="14.4" x14ac:dyDescent="0.3"/>
  <cols>
    <col min="1" max="1" width="2.21875" customWidth="1"/>
    <col min="2" max="2" width="2.6640625" customWidth="1"/>
    <col min="3" max="3" width="29.44140625" customWidth="1"/>
    <col min="4" max="4" width="25.5546875" customWidth="1"/>
    <col min="5" max="5" width="22.88671875" customWidth="1"/>
    <col min="6" max="6" width="2.6640625" customWidth="1"/>
    <col min="7" max="7" width="29.44140625" customWidth="1"/>
    <col min="8" max="8" width="25.5546875" customWidth="1"/>
    <col min="9" max="9" width="11.21875" style="131" customWidth="1"/>
    <col min="10" max="10" width="2.6640625" style="131" customWidth="1"/>
    <col min="11" max="12" width="25.5546875" style="131" customWidth="1"/>
    <col min="13" max="13" width="11.21875" style="131" customWidth="1"/>
    <col min="14" max="14" width="2.6640625" style="131" customWidth="1"/>
    <col min="15" max="16" width="25.5546875" style="131" customWidth="1"/>
    <col min="17" max="17" width="4.44140625" style="131" customWidth="1"/>
    <col min="18" max="18" width="44.5546875" style="85" customWidth="1"/>
  </cols>
  <sheetData>
    <row r="2" spans="2:18" ht="24" customHeight="1" x14ac:dyDescent="0.3">
      <c r="C2" s="102" t="s">
        <v>595</v>
      </c>
      <c r="D2" s="214" t="s">
        <v>806</v>
      </c>
      <c r="E2" s="214"/>
      <c r="F2" s="214"/>
      <c r="G2" s="141" t="s">
        <v>643</v>
      </c>
      <c r="R2" s="147" t="s">
        <v>653</v>
      </c>
    </row>
    <row r="3" spans="2:18" ht="15" thickBot="1" x14ac:dyDescent="0.35"/>
    <row r="4" spans="2:18" x14ac:dyDescent="0.3">
      <c r="C4" s="135" t="s">
        <v>126</v>
      </c>
      <c r="D4" s="136" t="s">
        <v>588</v>
      </c>
      <c r="E4" s="208" t="s">
        <v>589</v>
      </c>
      <c r="F4" s="209"/>
      <c r="R4" s="143" t="s">
        <v>652</v>
      </c>
    </row>
    <row r="5" spans="2:18" x14ac:dyDescent="0.3">
      <c r="C5" s="137" t="s">
        <v>127</v>
      </c>
      <c r="D5" s="101" t="str">
        <f>Scenario!Y2</f>
        <v>Geen</v>
      </c>
      <c r="E5" s="206" t="s">
        <v>499</v>
      </c>
      <c r="F5" s="207"/>
      <c r="R5" s="204" t="s">
        <v>639</v>
      </c>
    </row>
    <row r="6" spans="2:18" x14ac:dyDescent="0.3">
      <c r="B6" s="127"/>
      <c r="C6" s="138" t="s">
        <v>892</v>
      </c>
      <c r="D6" s="101" t="str">
        <f>Scenario!Z2</f>
        <v>Verplaatsen</v>
      </c>
      <c r="E6" s="206" t="s">
        <v>787</v>
      </c>
      <c r="F6" s="207"/>
      <c r="H6" t="s">
        <v>898</v>
      </c>
      <c r="I6" s="303" t="s">
        <v>897</v>
      </c>
      <c r="J6" s="303" t="s">
        <v>896</v>
      </c>
      <c r="K6" s="303" t="s">
        <v>895</v>
      </c>
      <c r="L6" s="303" t="s">
        <v>895</v>
      </c>
      <c r="M6" s="303" t="s">
        <v>897</v>
      </c>
      <c r="N6" s="303" t="s">
        <v>896</v>
      </c>
      <c r="O6" s="303" t="s">
        <v>895</v>
      </c>
      <c r="P6" s="303" t="s">
        <v>894</v>
      </c>
      <c r="R6" s="204"/>
    </row>
    <row r="7" spans="2:18" x14ac:dyDescent="0.3">
      <c r="C7" s="137" t="s">
        <v>129</v>
      </c>
      <c r="D7" s="101" t="str">
        <f>Scenario!AA2</f>
        <v>Geen</v>
      </c>
      <c r="E7" s="206" t="s">
        <v>498</v>
      </c>
      <c r="F7" s="207"/>
      <c r="R7" s="204" t="s">
        <v>640</v>
      </c>
    </row>
    <row r="8" spans="2:18" x14ac:dyDescent="0.3">
      <c r="C8" s="137" t="s">
        <v>130</v>
      </c>
      <c r="D8" s="101" t="str">
        <f>Scenario!AB2</f>
        <v>Permanent</v>
      </c>
      <c r="E8" s="210"/>
      <c r="F8" s="211"/>
      <c r="R8" s="204"/>
    </row>
    <row r="9" spans="2:18" x14ac:dyDescent="0.3">
      <c r="C9" s="137" t="s">
        <v>131</v>
      </c>
      <c r="D9" s="101" t="str">
        <f>Scenario!AC2</f>
        <v>In bedrijf</v>
      </c>
      <c r="E9" s="210"/>
      <c r="F9" s="211"/>
      <c r="R9" s="204"/>
    </row>
    <row r="10" spans="2:18" x14ac:dyDescent="0.3">
      <c r="C10" s="137" t="s">
        <v>132</v>
      </c>
      <c r="D10" s="101" t="str">
        <f>Scenario!AD2</f>
        <v>Geen</v>
      </c>
      <c r="E10" s="210"/>
      <c r="F10" s="211"/>
      <c r="R10" s="204"/>
    </row>
    <row r="11" spans="2:18" ht="15" thickBot="1" x14ac:dyDescent="0.35">
      <c r="B11" s="127"/>
      <c r="C11" s="139" t="s">
        <v>893</v>
      </c>
      <c r="D11" s="140" t="str">
        <f>IF(D6="Vanuit werkvoorbereiding",IF(E11="","Geen",E11),D6)</f>
        <v>Verplaatsen</v>
      </c>
      <c r="E11" s="212" t="s">
        <v>330</v>
      </c>
      <c r="F11" s="213"/>
      <c r="G11" t="str">
        <f>IF(D6="Vanuit werkvoorbereiding","GEEF WAARDE OP!","Geen actie noodzakelijk!")</f>
        <v>Geen actie noodzakelijk!</v>
      </c>
      <c r="R11" s="204"/>
    </row>
    <row r="13" spans="2:18" x14ac:dyDescent="0.3">
      <c r="C13" s="132" t="s">
        <v>642</v>
      </c>
      <c r="D13" s="133" t="s">
        <v>641</v>
      </c>
      <c r="E13" s="142"/>
      <c r="G13" s="132" t="s">
        <v>642</v>
      </c>
      <c r="H13" s="133" t="s">
        <v>641</v>
      </c>
      <c r="K13" s="132" t="s">
        <v>642</v>
      </c>
      <c r="L13" s="133" t="s">
        <v>641</v>
      </c>
      <c r="O13" s="132" t="s">
        <v>642</v>
      </c>
      <c r="P13" s="133" t="s">
        <v>641</v>
      </c>
      <c r="R13" s="143" t="s">
        <v>644</v>
      </c>
    </row>
    <row r="14" spans="2:18" ht="14.4" customHeight="1" x14ac:dyDescent="0.3">
      <c r="B14" s="205" t="s">
        <v>636</v>
      </c>
      <c r="C14" s="128" t="str">
        <f>'Enexis  - Stedin model - horz'!D9</f>
        <v>Nulpunt</v>
      </c>
      <c r="D14" s="125" t="str">
        <f>'Enexis  - Stedin model - horz'!E9</f>
        <v>Nee</v>
      </c>
      <c r="E14" s="115"/>
      <c r="F14" s="200" t="s">
        <v>635</v>
      </c>
      <c r="G14" s="128" t="str">
        <f>C14</f>
        <v>Nulpunt</v>
      </c>
      <c r="H14" s="125" t="str">
        <f>D14</f>
        <v>Nee</v>
      </c>
      <c r="I14" s="115"/>
      <c r="J14" s="200" t="s">
        <v>868</v>
      </c>
      <c r="K14" s="128" t="str">
        <f>G14</f>
        <v>Nulpunt</v>
      </c>
      <c r="L14" s="88" t="str">
        <f>H14</f>
        <v>Nee</v>
      </c>
      <c r="M14" s="115"/>
      <c r="N14" s="200" t="s">
        <v>869</v>
      </c>
      <c r="O14" s="128" t="str">
        <f>K14</f>
        <v>Nulpunt</v>
      </c>
      <c r="P14" s="88" t="str">
        <f>L14</f>
        <v>Nee</v>
      </c>
      <c r="Q14" s="115"/>
      <c r="R14" s="144" t="s">
        <v>645</v>
      </c>
    </row>
    <row r="15" spans="2:18" x14ac:dyDescent="0.3">
      <c r="B15" s="205"/>
      <c r="C15" s="128" t="str">
        <f>'Enexis  - Stedin model - horz'!D11</f>
        <v>Aansluitpakket</v>
      </c>
      <c r="D15" s="125" t="str">
        <f>'Enexis  - Stedin model - horz'!E11</f>
        <v>Nee</v>
      </c>
      <c r="E15" s="115"/>
      <c r="F15" s="200"/>
      <c r="G15" s="128" t="str">
        <f>'Enexis  - Stedin model - horz'!D34</f>
        <v>Aansluitmeetwijze</v>
      </c>
      <c r="H15" s="125" t="str">
        <f>'Enexis  - Stedin model - horz'!E34</f>
        <v>Ja</v>
      </c>
      <c r="I15" s="115"/>
      <c r="J15" s="200"/>
      <c r="K15" s="130" t="str">
        <f>'Enexis  - Stedin model - horz'!D54</f>
        <v>IsParticulier</v>
      </c>
      <c r="L15" s="88" t="str">
        <f>'Enexis  - Stedin model - horz'!E54</f>
        <v>Nvt</v>
      </c>
      <c r="M15" s="115"/>
      <c r="N15" s="200"/>
      <c r="O15" s="128" t="str">
        <f>'Enexis  - Stedin model - horz'!D68</f>
        <v>Hoofdinfra [+]</v>
      </c>
      <c r="P15" s="88" t="str">
        <f>'Enexis  - Stedin model - horz'!E68</f>
        <v>Nvt</v>
      </c>
      <c r="Q15" s="115"/>
      <c r="R15" s="145" t="s">
        <v>646</v>
      </c>
    </row>
    <row r="16" spans="2:18" x14ac:dyDescent="0.3">
      <c r="B16" s="205"/>
      <c r="C16" s="128" t="str">
        <f>'Enexis  - Stedin model - horz'!D12</f>
        <v>Aansluitwijze</v>
      </c>
      <c r="D16" s="125" t="str">
        <f>'Enexis  - Stedin model - horz'!E12</f>
        <v>Optie</v>
      </c>
      <c r="E16" s="115"/>
      <c r="F16" s="200"/>
      <c r="G16" s="128" t="str">
        <f>'Enexis  - Stedin model - horz'!D35</f>
        <v>Aansluitwijze</v>
      </c>
      <c r="H16" s="125" t="str">
        <f>'Enexis  - Stedin model - horz'!E35</f>
        <v>Ja</v>
      </c>
      <c r="I16" s="115"/>
      <c r="J16" s="200"/>
      <c r="K16" s="128" t="str">
        <f>'Enexis  - Stedin model - horz'!D55</f>
        <v>Aansluitwijze</v>
      </c>
      <c r="L16" s="88" t="str">
        <f>'Enexis  - Stedin model - horz'!E55</f>
        <v>Nvt</v>
      </c>
      <c r="M16" s="115"/>
      <c r="N16" s="200"/>
      <c r="O16" s="130" t="str">
        <f>'Enexis  - Stedin model - horz'!D69</f>
        <v>Aansluitkabel [+]</v>
      </c>
      <c r="P16" s="88" t="str">
        <f>'Enexis  - Stedin model - horz'!E69</f>
        <v>Nvt</v>
      </c>
      <c r="Q16" s="115"/>
      <c r="R16" s="146" t="s">
        <v>647</v>
      </c>
    </row>
    <row r="17" spans="2:18" x14ac:dyDescent="0.3">
      <c r="B17" s="205"/>
      <c r="C17" s="129" t="str">
        <f>'Enexis  - Stedin model - horz'!D13</f>
        <v>Afgeperst</v>
      </c>
      <c r="D17" s="125" t="str">
        <f>'Enexis  - Stedin model - horz'!E13</f>
        <v>Nee</v>
      </c>
      <c r="E17" s="115"/>
      <c r="F17" s="200"/>
      <c r="G17" s="128" t="str">
        <f>'Enexis  - Stedin model - horz'!D36</f>
        <v>Aardingwijze</v>
      </c>
      <c r="H17" s="125" t="str">
        <f>'Enexis  - Stedin model - horz'!E36</f>
        <v>Ja</v>
      </c>
      <c r="I17" s="115"/>
      <c r="J17" s="200"/>
      <c r="K17" s="128" t="str">
        <f>'Enexis  - Stedin model - horz'!D56</f>
        <v>Aansluitleiding [+]</v>
      </c>
      <c r="L17" s="88" t="str">
        <f>'Enexis  - Stedin model - horz'!E56</f>
        <v>Nvt</v>
      </c>
      <c r="M17" s="115"/>
      <c r="N17" s="200"/>
      <c r="O17" s="130" t="str">
        <f>'Enexis  - Stedin model - horz'!D70</f>
        <v>Mof [+]</v>
      </c>
      <c r="P17" s="88" t="str">
        <f>'Enexis  - Stedin model - horz'!E70</f>
        <v>Nvt</v>
      </c>
      <c r="Q17" s="115"/>
    </row>
    <row r="18" spans="2:18" x14ac:dyDescent="0.3">
      <c r="B18" s="205"/>
      <c r="C18" s="128" t="str">
        <f>'Enexis  - Stedin model - horz'!D14</f>
        <v>AfnemerG</v>
      </c>
      <c r="D18" s="125" t="str">
        <f>'Enexis  - Stedin model - horz'!E14</f>
        <v>Ja</v>
      </c>
      <c r="E18" s="115"/>
      <c r="F18" s="200"/>
      <c r="G18" s="128" t="str">
        <f>'Enexis  - Stedin model - horz'!D37</f>
        <v>AfnemerE</v>
      </c>
      <c r="H18" s="125" t="str">
        <f>'Enexis  - Stedin model - horz'!E37</f>
        <v>Ja</v>
      </c>
      <c r="I18" s="115"/>
      <c r="J18" s="200"/>
      <c r="K18" s="128" t="str">
        <f>'Enexis  - Stedin model - horz'!D57</f>
        <v>Aanboring [+]</v>
      </c>
      <c r="L18" s="88" t="str">
        <f>'Enexis  - Stedin model - horz'!E57</f>
        <v>Nvt</v>
      </c>
      <c r="M18" s="115"/>
      <c r="N18" s="192"/>
      <c r="O18" s="115"/>
      <c r="P18" s="115"/>
      <c r="Q18" s="115"/>
      <c r="R18" s="143" t="s">
        <v>648</v>
      </c>
    </row>
    <row r="19" spans="2:18" x14ac:dyDescent="0.3">
      <c r="B19" s="205"/>
      <c r="C19" s="129" t="str">
        <f>'Enexis  - Stedin model - horz'!D15</f>
        <v>Bklep</v>
      </c>
      <c r="D19" s="125" t="str">
        <f>'Enexis  - Stedin model - horz'!E15</f>
        <v>Nee</v>
      </c>
      <c r="E19" s="115"/>
      <c r="F19" s="200"/>
      <c r="G19" s="128" t="str">
        <f>'Enexis  - Stedin model - horz'!D38</f>
        <v>EigenRichting</v>
      </c>
      <c r="H19" s="125" t="str">
        <f>'Enexis  - Stedin model - horz'!E38</f>
        <v>Ja</v>
      </c>
      <c r="I19" s="115"/>
      <c r="J19" s="200"/>
      <c r="K19" s="130" t="str">
        <f>'Enexis  - Stedin model - horz'!D58</f>
        <v>UitgevoerdeActiviteitMeter</v>
      </c>
      <c r="L19" s="88" t="str">
        <f>'Enexis  - Stedin model - horz'!E58</f>
        <v>Nvt</v>
      </c>
      <c r="M19" s="115"/>
      <c r="O19" s="132" t="s">
        <v>642</v>
      </c>
      <c r="P19" s="133" t="s">
        <v>641</v>
      </c>
      <c r="Q19" s="115"/>
      <c r="R19" s="144" t="s">
        <v>649</v>
      </c>
    </row>
    <row r="20" spans="2:18" x14ac:dyDescent="0.3">
      <c r="B20" s="205"/>
      <c r="C20" s="128" t="str">
        <f>'Enexis  - Stedin model - horz'!D16</f>
        <v>Capaciteit</v>
      </c>
      <c r="D20" s="125" t="str">
        <f>'Enexis  - Stedin model - horz'!E16</f>
        <v>Ja</v>
      </c>
      <c r="E20" s="115"/>
      <c r="F20" s="200"/>
      <c r="G20" s="128" t="str">
        <f>'Enexis  - Stedin model - horz'!D39</f>
        <v>Fase</v>
      </c>
      <c r="H20" s="125" t="str">
        <f>'Enexis  - Stedin model - horz'!E39</f>
        <v>Ja</v>
      </c>
      <c r="I20" s="115"/>
      <c r="J20" s="200"/>
      <c r="K20" s="128" t="str">
        <f>'Enexis  - Stedin model - horz'!D59</f>
        <v>NieuweMeter [+]</v>
      </c>
      <c r="L20" s="88" t="str">
        <f>'Enexis  - Stedin model - horz'!E59</f>
        <v>Nvt</v>
      </c>
      <c r="M20" s="115"/>
      <c r="N20" s="200" t="s">
        <v>870</v>
      </c>
      <c r="O20" s="128" t="str">
        <f>O14</f>
        <v>Nulpunt</v>
      </c>
      <c r="P20" s="88" t="str">
        <f>P14</f>
        <v>Nee</v>
      </c>
      <c r="Q20" s="115"/>
      <c r="R20" s="145" t="s">
        <v>650</v>
      </c>
    </row>
    <row r="21" spans="2:18" x14ac:dyDescent="0.3">
      <c r="B21" s="205"/>
      <c r="C21" s="128" t="str">
        <f>'Enexis  - Stedin model - horz'!D17</f>
        <v>Hoofdkraantype</v>
      </c>
      <c r="D21" s="125" t="str">
        <f>'Enexis  - Stedin model - horz'!E17</f>
        <v>Ja</v>
      </c>
      <c r="E21" s="115"/>
      <c r="F21" s="200"/>
      <c r="G21" s="128" t="str">
        <f>'Enexis  - Stedin model - horz'!D40</f>
        <v>KoppelingNulAarde</v>
      </c>
      <c r="H21" s="125" t="str">
        <f>'Enexis  - Stedin model - horz'!E40</f>
        <v>Ja</v>
      </c>
      <c r="I21" s="115"/>
      <c r="J21" s="200"/>
      <c r="K21" s="128" t="str">
        <f>'Enexis  - Stedin model - horz'!D60</f>
        <v>VerwijderdeMeter [+]</v>
      </c>
      <c r="L21" s="88" t="str">
        <f>'Enexis  - Stedin model - horz'!E60</f>
        <v>Nvt</v>
      </c>
      <c r="M21" s="115"/>
      <c r="N21" s="200"/>
      <c r="O21" s="130" t="str">
        <f>'Enexis  - Stedin model - horz'!D72</f>
        <v>Hoofdinfra [+]</v>
      </c>
      <c r="P21" s="88" t="str">
        <f>'Enexis  - Stedin model - horz'!E72</f>
        <v>Nvt</v>
      </c>
      <c r="Q21" s="115"/>
      <c r="R21" s="146" t="s">
        <v>651</v>
      </c>
    </row>
    <row r="22" spans="2:18" x14ac:dyDescent="0.3">
      <c r="B22" s="205"/>
      <c r="C22" s="128" t="str">
        <f>'Enexis  - Stedin model - horz'!D18</f>
        <v>Huisdrukregelaar</v>
      </c>
      <c r="D22" s="125" t="str">
        <f>'Enexis  - Stedin model - horz'!E18</f>
        <v>Ja</v>
      </c>
      <c r="E22" s="115"/>
      <c r="F22" s="200"/>
      <c r="G22" s="128" t="str">
        <f>'Enexis  - Stedin model - horz'!D41</f>
        <v>Netwerk</v>
      </c>
      <c r="H22" s="125" t="str">
        <f>'Enexis  - Stedin model - horz'!E41</f>
        <v>Ja</v>
      </c>
      <c r="I22" s="115"/>
      <c r="J22" s="200"/>
      <c r="K22" s="128" t="str">
        <f>'Enexis  - Stedin model - horz'!D61</f>
        <v>Hoofdinfra [+]</v>
      </c>
      <c r="L22" s="88" t="str">
        <f>'Enexis  - Stedin model - horz'!E61</f>
        <v>Nvt</v>
      </c>
      <c r="M22" s="115"/>
      <c r="N22" s="200"/>
      <c r="O22" s="130" t="str">
        <f>'Enexis  - Stedin model - horz'!D73</f>
        <v>Aansluitkabel [+]</v>
      </c>
      <c r="P22" s="88" t="str">
        <f>'Enexis  - Stedin model - horz'!E73</f>
        <v>Nvt</v>
      </c>
      <c r="Q22" s="115"/>
      <c r="R22" s="148" t="s">
        <v>654</v>
      </c>
    </row>
    <row r="23" spans="2:18" x14ac:dyDescent="0.3">
      <c r="B23" s="205"/>
      <c r="C23" s="128" t="str">
        <f>'Enexis  - Stedin model - horz'!D19</f>
        <v>Huisdrukregelaartype</v>
      </c>
      <c r="D23" s="125" t="str">
        <f>'Enexis  - Stedin model - horz'!E19</f>
        <v>Ja</v>
      </c>
      <c r="E23" s="115"/>
      <c r="F23" s="200"/>
      <c r="G23" s="128" t="str">
        <f>'Enexis  - Stedin model - horz'!D42</f>
        <v>Beveiligingstype</v>
      </c>
      <c r="H23" s="125" t="str">
        <f>'Enexis  - Stedin model - horz'!E42</f>
        <v>Ja</v>
      </c>
      <c r="I23" s="115"/>
      <c r="J23" s="200"/>
      <c r="K23" s="128" t="str">
        <f>'Enexis  - Stedin model - horz'!D62</f>
        <v>Component [+]</v>
      </c>
      <c r="L23" s="88" t="str">
        <f>'Enexis  - Stedin model - horz'!E62</f>
        <v>Nvt</v>
      </c>
      <c r="M23" s="115"/>
      <c r="N23" s="200"/>
      <c r="O23" s="128" t="str">
        <f>'Enexis  - Stedin model - horz'!D74</f>
        <v>Koppeling [+]</v>
      </c>
      <c r="P23" s="88" t="str">
        <f>'Enexis  - Stedin model - horz'!E74</f>
        <v>Nvt</v>
      </c>
      <c r="Q23" s="115"/>
    </row>
    <row r="24" spans="2:18" x14ac:dyDescent="0.3">
      <c r="B24" s="205"/>
      <c r="C24" s="129" t="str">
        <f>'Enexis  - Stedin model - horz'!D20</f>
        <v>Fabrikanthuisdrukregelaar</v>
      </c>
      <c r="D24" s="125" t="str">
        <f>'Enexis  - Stedin model - horz'!E20</f>
        <v>Nee</v>
      </c>
      <c r="E24" s="115"/>
      <c r="F24" s="200"/>
      <c r="G24" s="128" t="str">
        <f>'Enexis  - Stedin model - horz'!D43</f>
        <v>Beveiligingskarakteristiek</v>
      </c>
      <c r="H24" s="125" t="str">
        <f>'Enexis  - Stedin model - horz'!E43</f>
        <v>Optie</v>
      </c>
      <c r="I24" s="115"/>
      <c r="J24" s="200"/>
      <c r="K24" s="128" t="str">
        <f>'Enexis  - Stedin model - horz'!D63</f>
        <v>TypeGeveldoorvoer</v>
      </c>
      <c r="L24" s="88" t="str">
        <f>'Enexis  - Stedin model - horz'!E63</f>
        <v>Nvt</v>
      </c>
      <c r="M24" s="115"/>
      <c r="N24" s="192"/>
      <c r="O24" s="115"/>
      <c r="P24" s="115"/>
      <c r="Q24" s="115"/>
    </row>
    <row r="25" spans="2:18" x14ac:dyDescent="0.3">
      <c r="B25" s="205"/>
      <c r="C25" s="129" t="str">
        <f>'Enexis  - Stedin model - horz'!D21</f>
        <v>Gasmeterbeugeltype</v>
      </c>
      <c r="D25" s="125" t="str">
        <f>'Enexis  - Stedin model - horz'!E21</f>
        <v>Nee</v>
      </c>
      <c r="E25" s="115"/>
      <c r="F25" s="200"/>
      <c r="G25" s="128" t="str">
        <f>'Enexis  - Stedin model - horz'!D44</f>
        <v>WeerstandFaseAarde</v>
      </c>
      <c r="H25" s="125" t="str">
        <f>'Enexis  - Stedin model - horz'!E44</f>
        <v>Optie</v>
      </c>
      <c r="I25" s="115"/>
      <c r="J25" s="200"/>
      <c r="K25" s="128" t="str">
        <f>'Enexis  - Stedin model - horz'!D64</f>
        <v>Installatienummer</v>
      </c>
      <c r="L25" s="88" t="str">
        <f>'Enexis  - Stedin model - horz'!E64</f>
        <v>Nvt</v>
      </c>
      <c r="M25" s="115"/>
      <c r="O25" s="132" t="s">
        <v>642</v>
      </c>
      <c r="P25" s="133" t="s">
        <v>641</v>
      </c>
      <c r="Q25" s="115"/>
    </row>
    <row r="26" spans="2:18" x14ac:dyDescent="0.3">
      <c r="B26" s="205"/>
      <c r="C26" s="128" t="str">
        <f>'Enexis  - Stedin model - horz'!D22</f>
        <v>TekeningnummerMeteropstelling</v>
      </c>
      <c r="D26" s="125" t="str">
        <f>'Enexis  - Stedin model - horz'!E22</f>
        <v>Ja</v>
      </c>
      <c r="E26" s="115"/>
      <c r="F26" s="200"/>
      <c r="G26" s="128" t="str">
        <f>'Enexis  - Stedin model - horz'!D45</f>
        <v>WeerstandFaseNul</v>
      </c>
      <c r="H26" s="125" t="str">
        <f>'Enexis  - Stedin model - horz'!E45</f>
        <v>Optie</v>
      </c>
      <c r="I26" s="115"/>
      <c r="J26" s="200"/>
      <c r="K26" s="128" t="str">
        <f>'Enexis  - Stedin model - horz'!D65</f>
        <v>InstallatienummerPrimair</v>
      </c>
      <c r="L26" s="88" t="str">
        <f>'Enexis  - Stedin model - horz'!E65</f>
        <v>Nvt</v>
      </c>
      <c r="M26" s="115"/>
      <c r="N26" s="200" t="s">
        <v>871</v>
      </c>
      <c r="O26" s="128" t="str">
        <f>O20</f>
        <v>Nulpunt</v>
      </c>
      <c r="P26" s="88" t="str">
        <f>P20</f>
        <v>Nee</v>
      </c>
      <c r="Q26" s="115"/>
    </row>
    <row r="27" spans="2:18" x14ac:dyDescent="0.3">
      <c r="B27" s="205"/>
      <c r="C27" s="128" t="str">
        <f>'Enexis  - Stedin model - horz'!D23</f>
        <v>Zakkendegrondconstructie</v>
      </c>
      <c r="D27" s="125" t="str">
        <f>'Enexis  - Stedin model - horz'!E23</f>
        <v>Nee</v>
      </c>
      <c r="E27" s="115"/>
      <c r="F27" s="200"/>
      <c r="G27" s="128" t="str">
        <f>'Enexis  - Stedin model - horz'!D46</f>
        <v>Zekeringwaarde</v>
      </c>
      <c r="H27" s="125" t="str">
        <f>'Enexis  - Stedin model - horz'!E46</f>
        <v>Ja</v>
      </c>
      <c r="I27" s="115"/>
      <c r="J27" s="200"/>
      <c r="K27" s="128" t="str">
        <f>'Enexis  - Stedin model - horz'!D66</f>
        <v>Uitvoeringswijze</v>
      </c>
      <c r="L27" s="88" t="str">
        <f>'Enexis  - Stedin model - horz'!E66</f>
        <v>Nvt</v>
      </c>
      <c r="M27" s="115"/>
      <c r="N27" s="200"/>
      <c r="O27" s="130" t="str">
        <f>'Enexis  - Stedin model - horz'!D76</f>
        <v>Aansluitkabel [+]</v>
      </c>
      <c r="P27" s="88" t="str">
        <f>'Enexis  - Stedin model - horz'!E76</f>
        <v>Nvt</v>
      </c>
      <c r="Q27" s="115"/>
    </row>
    <row r="28" spans="2:18" x14ac:dyDescent="0.3">
      <c r="B28" s="205"/>
      <c r="C28" s="128" t="str">
        <f>'Enexis  - Stedin model - horz'!D24</f>
        <v>Hoofdleiding</v>
      </c>
      <c r="D28" s="125" t="str">
        <f>'Enexis  - Stedin model - horz'!E24</f>
        <v>Nee</v>
      </c>
      <c r="E28" s="115"/>
      <c r="F28" s="200"/>
      <c r="G28" s="128" t="str">
        <f>'Enexis  - Stedin model - horz'!D47</f>
        <v>Straatmeubilair</v>
      </c>
      <c r="H28" s="125" t="str">
        <f>'Enexis  - Stedin model - horz'!E47</f>
        <v>Optie</v>
      </c>
      <c r="I28" s="115"/>
      <c r="J28" s="115"/>
      <c r="K28" s="115"/>
      <c r="L28" s="115"/>
      <c r="M28" s="115"/>
      <c r="N28" s="200"/>
      <c r="O28" s="128" t="str">
        <f>'Enexis  - Stedin model - horz'!D77</f>
        <v>Koppeling [+]</v>
      </c>
      <c r="P28" s="88" t="str">
        <f>'Enexis  - Stedin model - horz'!E77</f>
        <v>Nvt</v>
      </c>
      <c r="Q28" s="115"/>
    </row>
    <row r="29" spans="2:18" x14ac:dyDescent="0.3">
      <c r="B29" s="205"/>
      <c r="C29" s="128" t="str">
        <f>'Enexis  - Stedin model - horz'!D25</f>
        <v>Aansluitleiding</v>
      </c>
      <c r="D29" s="125" t="str">
        <f>'Enexis  - Stedin model - horz'!E25</f>
        <v>Optie</v>
      </c>
      <c r="E29" s="115"/>
      <c r="F29" s="200"/>
      <c r="G29" s="128" t="str">
        <f>'Enexis  - Stedin model - horz'!D48</f>
        <v>Hoofdinfra</v>
      </c>
      <c r="H29" s="125" t="str">
        <f>'Enexis  - Stedin model - horz'!E48</f>
        <v>Nee</v>
      </c>
      <c r="I29" s="115"/>
      <c r="J29" s="115"/>
      <c r="K29" s="115"/>
      <c r="L29" s="115"/>
      <c r="M29" s="115"/>
      <c r="N29" s="192"/>
      <c r="O29" s="115"/>
      <c r="P29" s="115"/>
      <c r="Q29" s="115"/>
    </row>
    <row r="30" spans="2:18" x14ac:dyDescent="0.3">
      <c r="B30" s="205"/>
      <c r="C30" s="128" t="str">
        <f>'Enexis  - Stedin model - horz'!D26</f>
        <v>Koppeling</v>
      </c>
      <c r="D30" s="125" t="str">
        <f>'Enexis  - Stedin model - horz'!E26</f>
        <v>Optie</v>
      </c>
      <c r="E30" s="115"/>
      <c r="F30" s="200"/>
      <c r="G30" s="128" t="str">
        <f>'Enexis  - Stedin model - horz'!D49</f>
        <v>Aansluitkabel</v>
      </c>
      <c r="H30" s="125" t="str">
        <f>'Enexis  - Stedin model - horz'!E49</f>
        <v>Optie</v>
      </c>
      <c r="I30" s="115"/>
      <c r="J30" s="115"/>
      <c r="K30" s="115"/>
      <c r="L30" s="115"/>
      <c r="M30" s="115"/>
      <c r="N30" s="115"/>
      <c r="O30" s="115"/>
      <c r="P30" s="115"/>
      <c r="Q30" s="115"/>
    </row>
    <row r="31" spans="2:18" x14ac:dyDescent="0.3">
      <c r="B31" s="205"/>
      <c r="C31" s="128" t="str">
        <f>'Enexis  - Stedin model - horz'!D27</f>
        <v>Aanboring</v>
      </c>
      <c r="D31" s="125" t="str">
        <f>'Enexis  - Stedin model - horz'!E27</f>
        <v>Nee</v>
      </c>
      <c r="E31" s="115"/>
      <c r="F31" s="200"/>
      <c r="G31" s="129" t="str">
        <f>'Enexis  - Stedin model - horz'!D50</f>
        <v>HAK is nieuw aangelegd</v>
      </c>
      <c r="H31" s="125" t="str">
        <f>'Enexis  - Stedin model - horz'!E50</f>
        <v>Nvt</v>
      </c>
      <c r="I31" s="115"/>
      <c r="J31" s="115"/>
      <c r="K31" s="115"/>
      <c r="L31" s="115"/>
      <c r="M31" s="115"/>
      <c r="N31" s="115"/>
      <c r="O31" s="115"/>
      <c r="P31" s="115"/>
      <c r="Q31" s="115"/>
    </row>
    <row r="32" spans="2:18" x14ac:dyDescent="0.3">
      <c r="B32" s="205"/>
      <c r="C32" s="128" t="str">
        <f>'Enexis  - Stedin model - horz'!D28</f>
        <v>Afsluiter</v>
      </c>
      <c r="D32" s="125" t="str">
        <f>'Enexis  - Stedin model - horz'!E28</f>
        <v>Nee</v>
      </c>
      <c r="E32" s="115"/>
      <c r="F32" s="200"/>
      <c r="G32" s="129" t="str">
        <f>'Enexis  - Stedin model - horz'!D51</f>
        <v>HAKtype</v>
      </c>
      <c r="H32" s="125" t="str">
        <f>'Enexis  - Stedin model - horz'!E51</f>
        <v>Nee</v>
      </c>
      <c r="I32" s="115"/>
      <c r="J32" s="115"/>
      <c r="K32" s="115"/>
      <c r="L32" s="115"/>
      <c r="M32" s="115"/>
      <c r="N32" s="115"/>
      <c r="O32" s="115"/>
      <c r="P32" s="115"/>
      <c r="Q32" s="115"/>
    </row>
    <row r="33" spans="2:17" x14ac:dyDescent="0.3">
      <c r="B33" s="205"/>
      <c r="C33" s="128" t="str">
        <f>'Enexis  - Stedin model - horz'!D29</f>
        <v>Gasstopper</v>
      </c>
      <c r="D33" s="125" t="str">
        <f>'Enexis  - Stedin model - horz'!E29</f>
        <v>Nee</v>
      </c>
      <c r="E33" s="115"/>
      <c r="F33" s="200"/>
      <c r="G33" s="128" t="str">
        <f>'Enexis  - Stedin model - horz'!D52</f>
        <v>Mof</v>
      </c>
      <c r="H33" s="125" t="str">
        <f>'Enexis  - Stedin model - horz'!E52</f>
        <v>Optie</v>
      </c>
      <c r="I33" s="115"/>
      <c r="J33" s="115"/>
      <c r="K33" s="115"/>
      <c r="L33" s="115"/>
      <c r="M33" s="115"/>
      <c r="N33" s="115"/>
      <c r="O33" s="115"/>
      <c r="P33" s="115"/>
      <c r="Q33" s="115"/>
    </row>
    <row r="34" spans="2:17" x14ac:dyDescent="0.3">
      <c r="B34" s="205"/>
      <c r="C34" s="129" t="str">
        <f>'Enexis  - Stedin model - horz'!D30</f>
        <v>Gevelbevestiging</v>
      </c>
      <c r="D34" s="125" t="str">
        <f>'Enexis  - Stedin model - horz'!E30</f>
        <v>Nee</v>
      </c>
      <c r="E34" s="115"/>
    </row>
    <row r="35" spans="2:17" x14ac:dyDescent="0.3">
      <c r="B35" s="205"/>
      <c r="C35" s="129" t="str">
        <f>'Enexis  - Stedin model - horz'!D31</f>
        <v>Gevelpassage</v>
      </c>
      <c r="D35" s="125" t="str">
        <f>'Enexis  - Stedin model - horz'!E31</f>
        <v>Nee</v>
      </c>
      <c r="E35" s="115"/>
    </row>
    <row r="36" spans="2:17" x14ac:dyDescent="0.3">
      <c r="B36" s="205"/>
      <c r="C36" s="129" t="str">
        <f>'Enexis  - Stedin model - horz'!D32</f>
        <v>FlexibeleInlaat</v>
      </c>
      <c r="D36" s="125" t="str">
        <f>'Enexis  - Stedin model - horz'!E32</f>
        <v>Nee</v>
      </c>
      <c r="E36" s="115"/>
    </row>
    <row r="37" spans="2:17" x14ac:dyDescent="0.3">
      <c r="E37" s="131"/>
    </row>
    <row r="38" spans="2:17" ht="2.4" customHeight="1" x14ac:dyDescent="0.3">
      <c r="B38" s="126"/>
      <c r="C38" s="126"/>
      <c r="D38" s="126"/>
      <c r="E38" s="126"/>
      <c r="F38" s="126"/>
      <c r="G38" s="126"/>
      <c r="H38" s="126"/>
      <c r="I38" s="126"/>
      <c r="J38" s="126"/>
      <c r="K38" s="126"/>
      <c r="L38" s="126"/>
      <c r="M38" s="126"/>
      <c r="N38" s="126"/>
      <c r="O38" s="126"/>
      <c r="P38" s="126"/>
    </row>
    <row r="39" spans="2:17" x14ac:dyDescent="0.3">
      <c r="E39" s="131"/>
    </row>
    <row r="40" spans="2:17" x14ac:dyDescent="0.3">
      <c r="C40" s="132" t="s">
        <v>642</v>
      </c>
      <c r="D40" s="133" t="s">
        <v>641</v>
      </c>
      <c r="E40" s="131"/>
      <c r="G40" s="132" t="s">
        <v>642</v>
      </c>
      <c r="H40" s="133" t="s">
        <v>641</v>
      </c>
      <c r="K40" s="132" t="s">
        <v>642</v>
      </c>
      <c r="L40" s="133" t="s">
        <v>641</v>
      </c>
      <c r="O40" s="132" t="s">
        <v>642</v>
      </c>
      <c r="P40" s="133" t="s">
        <v>641</v>
      </c>
    </row>
    <row r="41" spans="2:17" x14ac:dyDescent="0.3">
      <c r="B41" s="200" t="s">
        <v>637</v>
      </c>
      <c r="C41" s="128" t="str">
        <f>'Enexis  - Stedin model - horz'!D82</f>
        <v>G: Capaciteit</v>
      </c>
      <c r="D41" s="125" t="str">
        <f>'Enexis  - Stedin model - horz'!E82</f>
        <v>Ja</v>
      </c>
      <c r="E41" s="115"/>
      <c r="F41" s="200" t="s">
        <v>638</v>
      </c>
      <c r="G41" s="128" t="str">
        <f>'Enexis  - Stedin model - horz'!D80</f>
        <v>E: Zekeringwaarde</v>
      </c>
      <c r="H41" s="125" t="str">
        <f>'Enexis  - Stedin model - horz'!E80</f>
        <v>Ja</v>
      </c>
      <c r="I41" s="115"/>
      <c r="J41" s="201" t="s">
        <v>887</v>
      </c>
      <c r="K41" s="128" t="str">
        <f>'Enexis  - Stedin model - horz'!D100</f>
        <v>WijzeOplevering</v>
      </c>
      <c r="L41" s="88" t="str">
        <f>'Enexis  - Stedin model - horz'!E100</f>
        <v>Nvt</v>
      </c>
      <c r="M41" s="115"/>
      <c r="N41" s="201" t="s">
        <v>888</v>
      </c>
      <c r="O41" s="130" t="str">
        <f>'Enexis  - Stedin model - horz'!D94</f>
        <v>AOPGeplaatst</v>
      </c>
      <c r="P41" s="88" t="str">
        <f>'Enexis  - Stedin model - horz'!E94</f>
        <v>Nvt</v>
      </c>
      <c r="Q41" s="115"/>
    </row>
    <row r="42" spans="2:17" x14ac:dyDescent="0.3">
      <c r="B42" s="200"/>
      <c r="C42" s="128" t="str">
        <f>'Enexis  - Stedin model - horz'!D85</f>
        <v>G: OudeCapaciteit</v>
      </c>
      <c r="D42" s="125" t="str">
        <f>'Enexis  - Stedin model - horz'!E85</f>
        <v>Ja</v>
      </c>
      <c r="E42" s="115"/>
      <c r="F42" s="200"/>
      <c r="G42" s="128" t="str">
        <f>'Enexis  - Stedin model - horz'!D81</f>
        <v>E: AantalFase</v>
      </c>
      <c r="H42" s="125" t="str">
        <f>'Enexis  - Stedin model - horz'!E81</f>
        <v>Ja</v>
      </c>
      <c r="I42" s="115"/>
      <c r="J42" s="202"/>
      <c r="K42" s="128" t="str">
        <f>'Enexis  - Stedin model - horz'!D101</f>
        <v>RedenTraditioneleMeter</v>
      </c>
      <c r="L42" s="88" t="str">
        <f>'Enexis  - Stedin model - horz'!E101</f>
        <v>Nvt</v>
      </c>
      <c r="M42" s="115"/>
      <c r="N42" s="202"/>
      <c r="O42" s="128" t="str">
        <f>'Enexis  - Stedin model - horz'!D95</f>
        <v>RedenAOPNietGeaard</v>
      </c>
      <c r="P42" s="88" t="str">
        <f>'Enexis  - Stedin model - horz'!E95</f>
        <v>Nvt</v>
      </c>
      <c r="Q42" s="115"/>
    </row>
    <row r="43" spans="2:17" x14ac:dyDescent="0.3">
      <c r="B43" s="200"/>
      <c r="C43" s="128" t="str">
        <f>'Enexis  - Stedin model - horz'!D86</f>
        <v>G: VerwijderdeMeter (ook Bestaande meter)</v>
      </c>
      <c r="D43" s="125" t="str">
        <f>'Enexis  - Stedin model - horz'!E86</f>
        <v>Ja</v>
      </c>
      <c r="E43" s="115"/>
      <c r="F43" s="200"/>
      <c r="G43" s="128" t="str">
        <f>'Enexis  - Stedin model - horz'!D83</f>
        <v>E: OudeZekeringwaarde</v>
      </c>
      <c r="H43" s="125" t="str">
        <f>'Enexis  - Stedin model - horz'!E83</f>
        <v>Ja</v>
      </c>
      <c r="I43" s="115"/>
      <c r="J43" s="202"/>
      <c r="K43" s="128" t="str">
        <f>'Enexis  - Stedin model - horz'!D102</f>
        <v>VerwijderdeMeter [+]</v>
      </c>
      <c r="L43" s="88" t="str">
        <f>'Enexis  - Stedin model - horz'!E102</f>
        <v>Nvt</v>
      </c>
      <c r="M43" s="115"/>
      <c r="N43" s="202"/>
      <c r="O43" s="130" t="str">
        <f>'Enexis  - Stedin model - horz'!D96</f>
        <v>IsDoorgetrokken</v>
      </c>
      <c r="P43" s="88" t="str">
        <f>'Enexis  - Stedin model - horz'!E96</f>
        <v>Nvt</v>
      </c>
      <c r="Q43" s="115"/>
    </row>
    <row r="44" spans="2:17" x14ac:dyDescent="0.3">
      <c r="B44" s="200"/>
      <c r="C44" s="128" t="str">
        <f>'Enexis  - Stedin model - horz'!D88</f>
        <v>G: NieuweMeter</v>
      </c>
      <c r="D44" s="125" t="str">
        <f>'Enexis  - Stedin model - horz'!E88</f>
        <v>Nee</v>
      </c>
      <c r="E44" s="115"/>
      <c r="F44" s="200"/>
      <c r="G44" s="128" t="str">
        <f>'Enexis  - Stedin model - horz'!D84</f>
        <v>E: OudeAantalFase</v>
      </c>
      <c r="H44" s="125" t="str">
        <f>'Enexis  - Stedin model - horz'!E84</f>
        <v>Ja</v>
      </c>
      <c r="I44" s="115"/>
      <c r="J44" s="203"/>
      <c r="K44" s="128" t="str">
        <f>'Enexis  - Stedin model - horz'!D103</f>
        <v>NieuweMeter [+]</v>
      </c>
      <c r="L44" s="88" t="str">
        <f>'Enexis  - Stedin model - horz'!E103</f>
        <v>Nvt</v>
      </c>
      <c r="M44" s="115"/>
      <c r="N44" s="202"/>
      <c r="O44" s="128" t="str">
        <f>'Enexis  - Stedin model - horz'!D97</f>
        <v>RedenNietDoortrekken</v>
      </c>
      <c r="P44" s="88" t="str">
        <f>'Enexis  - Stedin model - horz'!E97</f>
        <v>Nvt</v>
      </c>
      <c r="Q44" s="115"/>
    </row>
    <row r="45" spans="2:17" x14ac:dyDescent="0.3">
      <c r="B45" s="200"/>
      <c r="C45" s="128" t="str">
        <f>'Enexis  - Stedin model - horz'!D90</f>
        <v>G: WijzeOplevering</v>
      </c>
      <c r="D45" s="125" t="str">
        <f>'Enexis  - Stedin model - horz'!E90</f>
        <v>Ja</v>
      </c>
      <c r="E45" s="115"/>
      <c r="F45" s="200"/>
      <c r="G45" s="128" t="str">
        <f>'Enexis  - Stedin model - horz'!D87</f>
        <v>E: VerwijderdeMeter (ook Bestaande meter)</v>
      </c>
      <c r="H45" s="125" t="str">
        <f>'Enexis  - Stedin model - horz'!E87</f>
        <v>Ja</v>
      </c>
      <c r="I45" s="115"/>
      <c r="J45" s="115"/>
      <c r="K45" s="115"/>
      <c r="L45" s="115"/>
      <c r="M45" s="115"/>
      <c r="N45" s="203"/>
      <c r="O45" s="130" t="str">
        <f>'Enexis  - Stedin model - horz'!D98</f>
        <v>IsKabelInEVIngevoerd</v>
      </c>
      <c r="P45" s="88" t="str">
        <f>'Enexis  - Stedin model - horz'!E98</f>
        <v>Nvt</v>
      </c>
      <c r="Q45" s="115"/>
    </row>
    <row r="46" spans="2:17" x14ac:dyDescent="0.3">
      <c r="E46" s="131"/>
      <c r="F46" s="200"/>
      <c r="G46" s="128" t="str">
        <f>'Enexis  - Stedin model - horz'!D89</f>
        <v>E: NieuweMeter</v>
      </c>
      <c r="H46" s="125" t="str">
        <f>'Enexis  - Stedin model - horz'!E89</f>
        <v>Nee</v>
      </c>
      <c r="I46" s="115"/>
      <c r="J46" s="115"/>
      <c r="K46" s="115"/>
      <c r="L46" s="115"/>
      <c r="M46" s="115"/>
      <c r="N46" s="115"/>
      <c r="O46" s="115"/>
      <c r="P46" s="115"/>
      <c r="Q46" s="115"/>
    </row>
    <row r="47" spans="2:17" x14ac:dyDescent="0.3">
      <c r="E47" s="131"/>
      <c r="F47" s="200"/>
      <c r="G47" s="128" t="str">
        <f>'Enexis  - Stedin model - horz'!D91</f>
        <v>E: WijzeOplevering</v>
      </c>
      <c r="H47" s="125" t="str">
        <f>'Enexis  - Stedin model - horz'!E91</f>
        <v>Ja</v>
      </c>
      <c r="I47" s="115"/>
      <c r="J47" s="115"/>
      <c r="K47" s="115"/>
      <c r="L47" s="115"/>
      <c r="M47" s="115"/>
      <c r="N47" s="115"/>
      <c r="O47" s="115"/>
      <c r="P47" s="115"/>
      <c r="Q47" s="115"/>
    </row>
    <row r="48" spans="2:17" ht="14.4" customHeight="1" x14ac:dyDescent="0.3">
      <c r="E48" s="131"/>
      <c r="F48" s="200"/>
      <c r="G48" s="128" t="str">
        <f>'Enexis  - Stedin model - horz'!D92</f>
        <v>Tariefschakeling</v>
      </c>
      <c r="H48" s="125" t="str">
        <f>'Enexis  - Stedin model - horz'!E92</f>
        <v>Optie</v>
      </c>
      <c r="I48" s="115"/>
      <c r="J48" s="115"/>
      <c r="K48" s="115"/>
      <c r="L48" s="115"/>
      <c r="M48" s="115"/>
      <c r="N48" s="115"/>
      <c r="O48" s="115"/>
      <c r="P48" s="115"/>
      <c r="Q48" s="115"/>
    </row>
    <row r="50" spans="2:16" ht="2.4" customHeight="1" x14ac:dyDescent="0.3">
      <c r="B50" s="126"/>
      <c r="C50" s="126"/>
      <c r="D50" s="126"/>
      <c r="E50" s="126"/>
      <c r="F50" s="126"/>
      <c r="G50" s="126"/>
      <c r="H50" s="126"/>
      <c r="I50" s="126"/>
      <c r="J50" s="126"/>
      <c r="K50" s="126"/>
      <c r="L50" s="126"/>
      <c r="M50" s="126"/>
      <c r="N50" s="126"/>
      <c r="O50" s="126"/>
      <c r="P50" s="126"/>
    </row>
    <row r="52" spans="2:16" x14ac:dyDescent="0.3">
      <c r="C52" s="304" t="s">
        <v>167</v>
      </c>
      <c r="D52" s="304" t="s">
        <v>641</v>
      </c>
    </row>
    <row r="53" spans="2:16" x14ac:dyDescent="0.3">
      <c r="B53" s="201" t="s">
        <v>167</v>
      </c>
      <c r="C53" s="128" t="str">
        <f>Scenario!N1</f>
        <v>AGP: Persrapport (Gas)</v>
      </c>
      <c r="D53" s="86" t="str">
        <f>Scenario!N2</f>
        <v>Ja</v>
      </c>
    </row>
    <row r="54" spans="2:16" x14ac:dyDescent="0.3">
      <c r="B54" s="202"/>
      <c r="C54" s="128" t="str">
        <f>Scenario!O1</f>
        <v>TG: Foto meter oud</v>
      </c>
      <c r="D54" s="86" t="str">
        <f>Scenario!O2</f>
        <v>Ja</v>
      </c>
    </row>
    <row r="55" spans="2:16" x14ac:dyDescent="0.3">
      <c r="B55" s="202"/>
      <c r="C55" s="128" t="str">
        <f>Scenario!P1</f>
        <v>TG: Foto stand oud</v>
      </c>
      <c r="D55" s="86" t="str">
        <f>Scenario!P2</f>
        <v>Ja</v>
      </c>
    </row>
    <row r="56" spans="2:16" x14ac:dyDescent="0.3">
      <c r="B56" s="202"/>
      <c r="C56" s="128" t="str">
        <f>Scenario!Q1</f>
        <v>TG: Foto meter nieuw</v>
      </c>
      <c r="D56" s="86" t="str">
        <f>Scenario!Q2</f>
        <v>Ja</v>
      </c>
    </row>
    <row r="57" spans="2:16" x14ac:dyDescent="0.3">
      <c r="B57" s="202"/>
      <c r="C57" s="128" t="str">
        <f>Scenario!R1</f>
        <v>TG: Foto stand nieuw</v>
      </c>
      <c r="D57" s="86" t="str">
        <f>Scenario!R2</f>
        <v>Ja</v>
      </c>
    </row>
    <row r="58" spans="2:16" x14ac:dyDescent="0.3">
      <c r="B58" s="202"/>
      <c r="C58" s="128" t="str">
        <f>Scenario!S1</f>
        <v>AGP: Saneerfoto 1</v>
      </c>
      <c r="D58" s="86" t="str">
        <f>Scenario!S2</f>
        <v>Nee</v>
      </c>
    </row>
    <row r="59" spans="2:16" x14ac:dyDescent="0.3">
      <c r="B59" s="202"/>
      <c r="C59" s="128" t="str">
        <f>Scenario!T1</f>
        <v>AGP: Saneerfoto 2</v>
      </c>
      <c r="D59" s="86" t="str">
        <f>Scenario!T2</f>
        <v>Nee</v>
      </c>
    </row>
    <row r="60" spans="2:16" x14ac:dyDescent="0.3">
      <c r="B60" s="202"/>
      <c r="C60" s="128" t="str">
        <f>Scenario!U1</f>
        <v>AGP: Saneerfoto 3</v>
      </c>
      <c r="D60" s="86" t="str">
        <f>Scenario!U2</f>
        <v>Nee</v>
      </c>
    </row>
    <row r="61" spans="2:16" x14ac:dyDescent="0.3">
      <c r="B61" s="202"/>
      <c r="C61" s="128" t="str">
        <f>Scenario!V1</f>
        <v>AGP: Saneerfoto 4</v>
      </c>
      <c r="D61" s="86" t="str">
        <f>Scenario!V2</f>
        <v>Nee</v>
      </c>
    </row>
    <row r="62" spans="2:16" x14ac:dyDescent="0.3">
      <c r="B62" s="203"/>
      <c r="C62" s="128" t="str">
        <f>Scenario!W1</f>
        <v>AGP: Saneerfoto 5</v>
      </c>
      <c r="D62" s="86" t="str">
        <f>Scenario!W2</f>
        <v>Nee</v>
      </c>
    </row>
    <row r="64" spans="2:16" ht="14.4" customHeight="1" x14ac:dyDescent="0.3">
      <c r="C64" s="199" t="s">
        <v>828</v>
      </c>
      <c r="D64" s="199"/>
    </row>
    <row r="65" spans="3:4" x14ac:dyDescent="0.3">
      <c r="C65" s="199"/>
      <c r="D65" s="199"/>
    </row>
    <row r="66" spans="3:4" x14ac:dyDescent="0.3">
      <c r="C66" s="199"/>
      <c r="D66" s="199"/>
    </row>
  </sheetData>
  <mergeCells count="23">
    <mergeCell ref="B41:B45"/>
    <mergeCell ref="F14:F33"/>
    <mergeCell ref="F41:F48"/>
    <mergeCell ref="B53:B62"/>
    <mergeCell ref="D2:F2"/>
    <mergeCell ref="R5:R6"/>
    <mergeCell ref="R7:R11"/>
    <mergeCell ref="B14:B36"/>
    <mergeCell ref="E5:F5"/>
    <mergeCell ref="E4:F4"/>
    <mergeCell ref="E6:F6"/>
    <mergeCell ref="E7:F7"/>
    <mergeCell ref="E8:F8"/>
    <mergeCell ref="E9:F9"/>
    <mergeCell ref="E10:F10"/>
    <mergeCell ref="E11:F11"/>
    <mergeCell ref="C64:D66"/>
    <mergeCell ref="J14:J27"/>
    <mergeCell ref="N14:N17"/>
    <mergeCell ref="N20:N23"/>
    <mergeCell ref="N26:N28"/>
    <mergeCell ref="J41:J44"/>
    <mergeCell ref="N41:N45"/>
  </mergeCells>
  <conditionalFormatting sqref="D14:E36 D41:E45 H28:L33 H14:J14 H15:I27 Q14:Q33 Q41:Q48 M28 O18 P14:P18 H41:J41 H45:L48 H42:I44 L14:L27 L41:L44 O24:P24 P20:P23 M29:P33 P26:P28">
    <cfRule type="cellIs" dxfId="147" priority="17" operator="equal">
      <formula>"Optie"</formula>
    </cfRule>
    <cfRule type="cellIs" dxfId="146" priority="18" operator="equal">
      <formula>"Nvt"</formula>
    </cfRule>
    <cfRule type="cellIs" dxfId="145" priority="19" operator="equal">
      <formula>"Nee"</formula>
    </cfRule>
    <cfRule type="cellIs" dxfId="144" priority="20" operator="equal">
      <formula>"Ja"</formula>
    </cfRule>
  </conditionalFormatting>
  <conditionalFormatting sqref="G11">
    <cfRule type="cellIs" dxfId="143" priority="15" operator="equal">
      <formula>"GEEF WAARDE OP!"</formula>
    </cfRule>
    <cfRule type="cellIs" dxfId="142" priority="16" operator="equal">
      <formula>"Geen actie noodzakelijk!"</formula>
    </cfRule>
  </conditionalFormatting>
  <conditionalFormatting sqref="D53:D62">
    <cfRule type="cellIs" dxfId="141" priority="13" operator="equal">
      <formula>"Nee"</formula>
    </cfRule>
    <cfRule type="cellIs" dxfId="140" priority="14" operator="equal">
      <formula>"Ja"</formula>
    </cfRule>
  </conditionalFormatting>
  <conditionalFormatting sqref="M41:N41 M14:N14 M15:M27 M46:P48 M42:M45 P41:P45">
    <cfRule type="cellIs" dxfId="139" priority="9" operator="equal">
      <formula>"Optie"</formula>
    </cfRule>
    <cfRule type="cellIs" dxfId="138" priority="10" operator="equal">
      <formula>"Nvt"</formula>
    </cfRule>
    <cfRule type="cellIs" dxfId="137" priority="11" operator="equal">
      <formula>"Nee"</formula>
    </cfRule>
    <cfRule type="cellIs" dxfId="136" priority="12" operator="equal">
      <formula>"Ja"</formula>
    </cfRule>
  </conditionalFormatting>
  <dataValidations count="7">
    <dataValidation type="list" allowBlank="1" showInputMessage="1" showErrorMessage="1" sqref="D5" xr:uid="{2B0A44B5-E04F-4CE6-A5C1-EC9DA42FFE0A}">
      <formula1>"Nieuw aanleggen,Verplaatsen,Vervangen,Gedeeltelijk vervangen,Overzetten,Verwijderen,Doortrekken bouw,Wijzigen dimensie,Vastleggen informatie,Geen"</formula1>
    </dataValidation>
    <dataValidation type="list" allowBlank="1" showInputMessage="1" showErrorMessage="1" sqref="D6" xr:uid="{C79D6C4E-C4F8-4775-9016-2E3B7AB0866C}">
      <formula1>"Aanleggen,Verplaatsen,Vervangen,Verwijderen,Vanuit werkvoorbereiding,Vastleggen informatie,Geen"</formula1>
    </dataValidation>
    <dataValidation type="list" allowBlank="1" showInputMessage="1" showErrorMessage="1" sqref="D7" xr:uid="{E4E78F70-45E6-4610-8390-426B4BB1870B}">
      <formula1>"Plaatsen,Verplaatsen,Verwijderen,Wisselen,Vastleggen informatie,Geen"</formula1>
    </dataValidation>
    <dataValidation type="list" allowBlank="1" showInputMessage="1" showErrorMessage="1" sqref="D8:E8" xr:uid="{BE040646-A0AE-40BD-909C-84DC8C5BE92C}">
      <formula1>"Permanent,Tijdelijk,Bouw"</formula1>
    </dataValidation>
    <dataValidation type="list" allowBlank="1" showInputMessage="1" showErrorMessage="1" sqref="D9:E9" xr:uid="{34BB5B7F-9D6D-4230-AEBA-C7229D6AD6DE}">
      <formula1>"In aanleg,In bedrijf,Uit bedrijf,Sloop"</formula1>
    </dataValidation>
    <dataValidation type="list" allowBlank="1" showInputMessage="1" showErrorMessage="1" sqref="D10:E10" xr:uid="{68CAF76F-5677-4615-9BA3-3E071A26DB65}">
      <formula1>"Verlagen,Verzwaren,Geen"</formula1>
    </dataValidation>
    <dataValidation type="list" allowBlank="1" showInputMessage="1" showErrorMessage="1" sqref="E11" xr:uid="{F1A6051E-0312-410B-BD4E-0755B0CBF0E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C9C310F-7ABF-4301-A66F-2039B76ED845}">
          <x14:formula1>
            <xm:f>Scenario!$A$92:$A$128</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1A37-4B00-4767-B6A4-CE69D04D6190}">
  <sheetPr>
    <tabColor rgb="FFFFFF00"/>
  </sheetPr>
  <dimension ref="A1:U43"/>
  <sheetViews>
    <sheetView workbookViewId="0">
      <selection activeCell="A17" sqref="A17"/>
    </sheetView>
  </sheetViews>
  <sheetFormatPr defaultRowHeight="14.4" x14ac:dyDescent="0.3"/>
  <cols>
    <col min="1" max="1" width="2.21875" customWidth="1"/>
    <col min="2" max="2" width="22.21875" customWidth="1"/>
    <col min="3" max="3" width="11.109375" customWidth="1"/>
    <col min="4" max="4" width="8.88671875" customWidth="1"/>
    <col min="5" max="6" width="2.21875" customWidth="1"/>
    <col min="7" max="7" width="15.5546875" customWidth="1"/>
    <col min="8" max="8" width="4.44140625" customWidth="1"/>
    <col min="9" max="9" width="2.21875" customWidth="1"/>
    <col min="10" max="10" width="16.6640625" customWidth="1"/>
    <col min="11" max="11" width="5.5546875" customWidth="1"/>
    <col min="12" max="12" width="2.21875" customWidth="1"/>
    <col min="13" max="13" width="15.5546875" customWidth="1"/>
    <col min="14" max="14" width="4.44140625" customWidth="1"/>
    <col min="15" max="15" width="2.21875" customWidth="1"/>
    <col min="16" max="16" width="16.6640625" customWidth="1"/>
    <col min="17" max="17" width="5.5546875" customWidth="1"/>
    <col min="18" max="18" width="2.21875" customWidth="1"/>
    <col min="19" max="20" width="16.6640625" customWidth="1"/>
    <col min="21" max="21" width="2.21875" customWidth="1"/>
  </cols>
  <sheetData>
    <row r="1" spans="1:21" x14ac:dyDescent="0.3">
      <c r="A1" s="237" t="s">
        <v>691</v>
      </c>
      <c r="B1" s="237"/>
      <c r="C1" s="237"/>
      <c r="D1" s="237"/>
      <c r="E1" s="237"/>
      <c r="F1" s="237"/>
      <c r="G1" s="237"/>
      <c r="H1" s="237"/>
      <c r="I1" s="237"/>
      <c r="J1" s="237"/>
      <c r="K1" s="237"/>
      <c r="L1" s="237"/>
      <c r="M1" s="237"/>
      <c r="N1" s="237"/>
      <c r="O1" s="237"/>
      <c r="P1" s="237"/>
      <c r="Q1" s="237"/>
      <c r="R1" s="237"/>
      <c r="S1" s="237"/>
      <c r="T1" s="237"/>
      <c r="U1" s="237"/>
    </row>
    <row r="2" spans="1:21" x14ac:dyDescent="0.3">
      <c r="A2" s="155"/>
      <c r="B2" s="155"/>
      <c r="C2" s="155"/>
      <c r="D2" s="155"/>
      <c r="E2" s="155"/>
      <c r="F2" s="155"/>
      <c r="G2" s="155"/>
      <c r="H2" s="155"/>
      <c r="I2" s="155"/>
      <c r="J2" s="155"/>
      <c r="K2" s="155"/>
      <c r="L2" s="155"/>
      <c r="M2" s="155"/>
      <c r="N2" s="155"/>
      <c r="O2" s="155"/>
      <c r="P2" s="155"/>
      <c r="Q2" s="155"/>
      <c r="R2" s="155"/>
      <c r="S2" s="155"/>
      <c r="T2" s="155"/>
      <c r="U2" s="155"/>
    </row>
    <row r="3" spans="1:21" x14ac:dyDescent="0.3">
      <c r="A3" s="155"/>
      <c r="B3" s="134" t="s">
        <v>692</v>
      </c>
      <c r="C3" s="134"/>
      <c r="D3" s="134"/>
      <c r="E3" s="134"/>
      <c r="F3" s="155"/>
      <c r="G3" s="134" t="s">
        <v>712</v>
      </c>
      <c r="H3" s="134"/>
      <c r="I3" s="134"/>
      <c r="J3" s="134"/>
      <c r="K3" s="156"/>
      <c r="L3" s="155"/>
      <c r="M3" s="134" t="s">
        <v>713</v>
      </c>
      <c r="N3" s="134"/>
      <c r="O3" s="134"/>
      <c r="P3" s="134"/>
      <c r="Q3" s="156"/>
      <c r="R3" s="155"/>
      <c r="S3" s="215" t="s">
        <v>592</v>
      </c>
      <c r="T3" s="216"/>
      <c r="U3" s="155"/>
    </row>
    <row r="4" spans="1:21" x14ac:dyDescent="0.3">
      <c r="A4" s="155"/>
      <c r="B4" s="86" t="s">
        <v>693</v>
      </c>
      <c r="C4" s="222" t="str">
        <f>AGA!X18</f>
        <v>Ja</v>
      </c>
      <c r="D4" s="223"/>
      <c r="E4" s="224"/>
      <c r="F4" s="155"/>
      <c r="G4" s="222" t="s">
        <v>703</v>
      </c>
      <c r="H4" s="223"/>
      <c r="I4" s="224"/>
      <c r="J4" s="222" t="str">
        <f>AGA!X294</f>
        <v>Ja</v>
      </c>
      <c r="K4" s="224"/>
      <c r="L4" s="155"/>
      <c r="M4" s="222" t="s">
        <v>714</v>
      </c>
      <c r="N4" s="223"/>
      <c r="O4" s="224"/>
      <c r="P4" s="222" t="str">
        <f>AGA!X15</f>
        <v>Ja</v>
      </c>
      <c r="Q4" s="224"/>
      <c r="R4" s="155"/>
      <c r="S4" s="217" t="str">
        <f>Start!D2</f>
        <v>Hoogbouwaansluiting verplaatsen (exclusief meter)</v>
      </c>
      <c r="T4" s="218"/>
      <c r="U4" s="155"/>
    </row>
    <row r="5" spans="1:21" x14ac:dyDescent="0.3">
      <c r="A5" s="155"/>
      <c r="B5" s="86" t="s">
        <v>694</v>
      </c>
      <c r="C5" s="222" t="str">
        <f>AGA!X2</f>
        <v>Ja</v>
      </c>
      <c r="D5" s="223"/>
      <c r="E5" s="224"/>
      <c r="F5" s="155"/>
      <c r="G5" s="222" t="s">
        <v>704</v>
      </c>
      <c r="H5" s="223"/>
      <c r="I5" s="224"/>
      <c r="J5" s="222" t="str">
        <f>AGA!X297</f>
        <v>Nee</v>
      </c>
      <c r="K5" s="224"/>
      <c r="L5" s="155"/>
      <c r="M5" s="222" t="s">
        <v>715</v>
      </c>
      <c r="N5" s="223"/>
      <c r="O5" s="224"/>
      <c r="P5" s="222" t="str">
        <f>AGA!X256</f>
        <v>Ja</v>
      </c>
      <c r="Q5" s="224"/>
      <c r="R5" s="155"/>
      <c r="S5" s="219"/>
      <c r="T5" s="220"/>
      <c r="U5" s="155"/>
    </row>
    <row r="6" spans="1:21" x14ac:dyDescent="0.3">
      <c r="A6" s="155"/>
      <c r="B6" s="86" t="s">
        <v>695</v>
      </c>
      <c r="C6" s="222" t="str">
        <f>AGA!X13</f>
        <v>Ja</v>
      </c>
      <c r="D6" s="223"/>
      <c r="E6" s="224"/>
      <c r="F6" s="155"/>
      <c r="G6" s="222" t="s">
        <v>705</v>
      </c>
      <c r="H6" s="223"/>
      <c r="I6" s="224"/>
      <c r="J6" s="222" t="str">
        <f>AGA!X296</f>
        <v>Ja</v>
      </c>
      <c r="K6" s="224"/>
      <c r="L6" s="155"/>
      <c r="M6" s="134" t="s">
        <v>716</v>
      </c>
      <c r="N6" s="134"/>
      <c r="O6" s="134"/>
      <c r="P6" s="134"/>
      <c r="Q6" s="156"/>
      <c r="R6" s="155"/>
      <c r="S6" s="155"/>
      <c r="T6" s="155"/>
      <c r="U6" s="155"/>
    </row>
    <row r="7" spans="1:21" x14ac:dyDescent="0.3">
      <c r="A7" s="155"/>
      <c r="B7" s="86" t="s">
        <v>696</v>
      </c>
      <c r="C7" s="222" t="str">
        <f>AGA!X14</f>
        <v>Ja</v>
      </c>
      <c r="D7" s="223"/>
      <c r="E7" s="224"/>
      <c r="F7" s="155"/>
      <c r="G7" s="222" t="s">
        <v>706</v>
      </c>
      <c r="H7" s="223"/>
      <c r="I7" s="224"/>
      <c r="J7" s="222" t="str">
        <f>AGA!X291</f>
        <v>Ja</v>
      </c>
      <c r="K7" s="224"/>
      <c r="L7" s="155"/>
      <c r="M7" s="229" t="str">
        <f>AGA!X19</f>
        <v>Optie</v>
      </c>
      <c r="N7" s="230"/>
      <c r="O7" s="230"/>
      <c r="P7" s="230"/>
      <c r="Q7" s="230"/>
      <c r="R7" s="155"/>
      <c r="S7" s="155"/>
      <c r="T7" s="155"/>
      <c r="U7" s="155"/>
    </row>
    <row r="8" spans="1:21" x14ac:dyDescent="0.3">
      <c r="A8" s="155"/>
      <c r="B8" s="86" t="s">
        <v>697</v>
      </c>
      <c r="C8" s="222" t="str">
        <f>AGA!X16</f>
        <v>Ja</v>
      </c>
      <c r="D8" s="223"/>
      <c r="E8" s="224"/>
      <c r="F8" s="155"/>
      <c r="G8" s="222" t="s">
        <v>707</v>
      </c>
      <c r="H8" s="223"/>
      <c r="I8" s="224"/>
      <c r="J8" s="222" t="str">
        <f>AGA!X289</f>
        <v>Ja</v>
      </c>
      <c r="K8" s="224"/>
      <c r="L8" s="155"/>
      <c r="M8" s="229"/>
      <c r="N8" s="230"/>
      <c r="O8" s="230"/>
      <c r="P8" s="230"/>
      <c r="Q8" s="230"/>
      <c r="R8" s="155"/>
      <c r="S8" s="155"/>
      <c r="T8" s="155"/>
      <c r="U8" s="155"/>
    </row>
    <row r="9" spans="1:21" x14ac:dyDescent="0.3">
      <c r="A9" s="155"/>
      <c r="B9" s="86" t="s">
        <v>698</v>
      </c>
      <c r="C9" s="222" t="str">
        <f>AGA!X22</f>
        <v>Nee</v>
      </c>
      <c r="D9" s="223"/>
      <c r="E9" s="224"/>
      <c r="F9" s="155"/>
      <c r="G9" s="222" t="s">
        <v>708</v>
      </c>
      <c r="H9" s="223"/>
      <c r="I9" s="224"/>
      <c r="J9" s="222" t="str">
        <f>AGA!X290</f>
        <v>Ja</v>
      </c>
      <c r="K9" s="224"/>
      <c r="L9" s="155"/>
      <c r="M9" s="229"/>
      <c r="N9" s="230"/>
      <c r="O9" s="230"/>
      <c r="P9" s="230"/>
      <c r="Q9" s="230"/>
      <c r="R9" s="155"/>
      <c r="S9" s="155"/>
      <c r="T9" s="155"/>
      <c r="U9" s="155"/>
    </row>
    <row r="10" spans="1:21" x14ac:dyDescent="0.3">
      <c r="A10" s="155"/>
      <c r="B10" s="86" t="s">
        <v>699</v>
      </c>
      <c r="C10" s="222" t="s">
        <v>341</v>
      </c>
      <c r="D10" s="223"/>
      <c r="E10" s="224"/>
      <c r="F10" s="155"/>
      <c r="G10" s="222" t="s">
        <v>709</v>
      </c>
      <c r="H10" s="223"/>
      <c r="I10" s="224"/>
      <c r="J10" s="222" t="str">
        <f>AGA!X292</f>
        <v>Ja</v>
      </c>
      <c r="K10" s="224"/>
      <c r="L10" s="155"/>
      <c r="M10" s="229"/>
      <c r="N10" s="230"/>
      <c r="O10" s="230"/>
      <c r="P10" s="230"/>
      <c r="Q10" s="230"/>
      <c r="R10" s="155"/>
      <c r="S10" s="155"/>
      <c r="T10" s="155"/>
      <c r="U10" s="155"/>
    </row>
    <row r="11" spans="1:21" x14ac:dyDescent="0.3">
      <c r="A11" s="155"/>
      <c r="B11" s="86" t="s">
        <v>700</v>
      </c>
      <c r="C11" s="222" t="str">
        <f>AGA!X17</f>
        <v>Nee</v>
      </c>
      <c r="D11" s="223"/>
      <c r="E11" s="224"/>
      <c r="F11" s="155"/>
      <c r="G11" s="222" t="s">
        <v>710</v>
      </c>
      <c r="H11" s="223"/>
      <c r="I11" s="224"/>
      <c r="J11" s="222" t="str">
        <f>AGA!X293</f>
        <v>Optie</v>
      </c>
      <c r="K11" s="224"/>
      <c r="L11" s="155"/>
      <c r="M11" s="229"/>
      <c r="N11" s="230"/>
      <c r="O11" s="230"/>
      <c r="P11" s="230"/>
      <c r="Q11" s="230"/>
      <c r="R11" s="155"/>
      <c r="S11" s="155"/>
      <c r="T11" s="155"/>
      <c r="U11" s="155"/>
    </row>
    <row r="12" spans="1:21" x14ac:dyDescent="0.3">
      <c r="A12" s="155"/>
      <c r="B12" s="86" t="s">
        <v>701</v>
      </c>
      <c r="C12" s="222" t="s">
        <v>341</v>
      </c>
      <c r="D12" s="223"/>
      <c r="E12" s="224"/>
      <c r="F12" s="155"/>
      <c r="G12" s="222" t="s">
        <v>711</v>
      </c>
      <c r="H12" s="223"/>
      <c r="I12" s="224"/>
      <c r="J12" s="222" t="str">
        <f>AGA!X295</f>
        <v>Optie</v>
      </c>
      <c r="K12" s="224"/>
      <c r="L12" s="155"/>
      <c r="M12" s="229"/>
      <c r="N12" s="230"/>
      <c r="O12" s="230"/>
      <c r="P12" s="230"/>
      <c r="Q12" s="230"/>
      <c r="R12" s="155"/>
      <c r="S12" s="155"/>
      <c r="T12" s="155"/>
      <c r="U12" s="155"/>
    </row>
    <row r="13" spans="1:21" x14ac:dyDescent="0.3">
      <c r="A13" s="155"/>
      <c r="B13" s="86" t="s">
        <v>702</v>
      </c>
      <c r="C13" s="222"/>
      <c r="D13" s="223"/>
      <c r="E13" s="223"/>
      <c r="F13" s="223"/>
      <c r="G13" s="223"/>
      <c r="H13" s="223"/>
      <c r="I13" s="223"/>
      <c r="J13" s="223"/>
      <c r="K13" s="224"/>
      <c r="L13" s="155"/>
      <c r="M13" s="229"/>
      <c r="N13" s="230"/>
      <c r="O13" s="230"/>
      <c r="P13" s="230"/>
      <c r="Q13" s="230"/>
      <c r="R13" s="155"/>
      <c r="S13" s="155"/>
      <c r="T13" s="155"/>
      <c r="U13" s="155"/>
    </row>
    <row r="14" spans="1:21" x14ac:dyDescent="0.3">
      <c r="A14" s="155"/>
      <c r="B14" s="155"/>
      <c r="C14" s="155"/>
      <c r="D14" s="155"/>
      <c r="E14" s="155"/>
      <c r="F14" s="155"/>
      <c r="G14" s="155"/>
      <c r="H14" s="155"/>
      <c r="I14" s="155"/>
      <c r="J14" s="155"/>
      <c r="K14" s="155"/>
      <c r="L14" s="155"/>
      <c r="M14" s="155"/>
      <c r="N14" s="155"/>
      <c r="O14" s="155"/>
      <c r="P14" s="155"/>
      <c r="Q14" s="155"/>
      <c r="R14" s="155"/>
      <c r="S14" s="155"/>
      <c r="T14" s="155"/>
      <c r="U14" s="155"/>
    </row>
    <row r="15" spans="1:21" ht="6" customHeight="1" x14ac:dyDescent="0.3">
      <c r="S15" s="131"/>
      <c r="T15" s="131"/>
      <c r="U15" s="131"/>
    </row>
    <row r="16" spans="1:21" x14ac:dyDescent="0.3">
      <c r="A16" s="155"/>
      <c r="B16" s="155"/>
      <c r="C16" s="155"/>
      <c r="D16" s="155"/>
      <c r="E16" s="155"/>
      <c r="F16" s="155"/>
      <c r="G16" s="155"/>
      <c r="H16" s="155"/>
      <c r="I16" s="155"/>
      <c r="J16" s="155"/>
      <c r="K16" s="155"/>
      <c r="L16" s="155"/>
      <c r="M16" s="155"/>
      <c r="N16" s="155"/>
      <c r="O16" s="155"/>
      <c r="P16" s="155"/>
      <c r="Q16" s="155"/>
      <c r="R16" s="155"/>
      <c r="S16" s="155"/>
      <c r="T16" s="155"/>
      <c r="U16" s="155"/>
    </row>
    <row r="17" spans="1:21" x14ac:dyDescent="0.3">
      <c r="A17" s="155"/>
      <c r="B17" s="154" t="s">
        <v>717</v>
      </c>
      <c r="C17" s="154"/>
      <c r="D17" s="154"/>
      <c r="E17" s="154"/>
      <c r="F17" s="154"/>
      <c r="G17" s="154"/>
      <c r="H17" s="154"/>
      <c r="I17" s="154"/>
      <c r="J17" s="154"/>
      <c r="K17" s="154"/>
      <c r="L17" s="154"/>
      <c r="M17" s="154"/>
      <c r="N17" s="154"/>
      <c r="O17" s="154"/>
      <c r="P17" s="154"/>
      <c r="Q17" s="154"/>
      <c r="R17" s="155"/>
      <c r="S17" s="155"/>
      <c r="T17" s="155"/>
      <c r="U17" s="155"/>
    </row>
    <row r="18" spans="1:21" x14ac:dyDescent="0.3">
      <c r="A18" s="155"/>
      <c r="B18" s="86" t="s">
        <v>718</v>
      </c>
      <c r="C18" s="222" t="str">
        <f>AGA!X89</f>
        <v>Ja</v>
      </c>
      <c r="D18" s="223"/>
      <c r="E18" s="224"/>
      <c r="F18" s="155"/>
      <c r="G18" s="222" t="s">
        <v>724</v>
      </c>
      <c r="H18" s="223"/>
      <c r="I18" s="224"/>
      <c r="J18" s="222" t="str">
        <f>AGA!X97</f>
        <v>Ja</v>
      </c>
      <c r="K18" s="224"/>
      <c r="L18" s="155"/>
      <c r="M18" s="222" t="s">
        <v>730</v>
      </c>
      <c r="N18" s="223"/>
      <c r="O18" s="224"/>
      <c r="P18" s="222" t="str">
        <f>AGA!X115</f>
        <v>Nvt</v>
      </c>
      <c r="Q18" s="224"/>
      <c r="R18" s="155"/>
      <c r="S18" s="155"/>
      <c r="T18" s="155"/>
      <c r="U18" s="155"/>
    </row>
    <row r="19" spans="1:21" x14ac:dyDescent="0.3">
      <c r="A19" s="155"/>
      <c r="B19" s="86" t="s">
        <v>719</v>
      </c>
      <c r="C19" s="222" t="str">
        <f>AGA!X91</f>
        <v>Nee</v>
      </c>
      <c r="D19" s="223"/>
      <c r="E19" s="224"/>
      <c r="F19" s="155"/>
      <c r="G19" s="222" t="s">
        <v>725</v>
      </c>
      <c r="H19" s="223"/>
      <c r="I19" s="224"/>
      <c r="J19" s="222" t="str">
        <f>AGA!X100</f>
        <v>Ja</v>
      </c>
      <c r="K19" s="224"/>
      <c r="L19" s="155"/>
      <c r="M19" s="222" t="s">
        <v>731</v>
      </c>
      <c r="N19" s="223"/>
      <c r="O19" s="224"/>
      <c r="P19" s="222" t="str">
        <f>AGA!X94</f>
        <v>Ja</v>
      </c>
      <c r="Q19" s="224"/>
      <c r="R19" s="155"/>
      <c r="S19" s="155"/>
      <c r="T19" s="155"/>
      <c r="U19" s="155"/>
    </row>
    <row r="20" spans="1:21" x14ac:dyDescent="0.3">
      <c r="A20" s="155"/>
      <c r="B20" s="86" t="s">
        <v>720</v>
      </c>
      <c r="C20" s="222" t="str">
        <f>AGA!X95</f>
        <v>Ja</v>
      </c>
      <c r="D20" s="223"/>
      <c r="E20" s="224"/>
      <c r="F20" s="155"/>
      <c r="G20" s="222" t="s">
        <v>726</v>
      </c>
      <c r="H20" s="223"/>
      <c r="I20" s="224"/>
      <c r="J20" s="222" t="str">
        <f>AGA!X101</f>
        <v>Optie</v>
      </c>
      <c r="K20" s="224"/>
      <c r="L20" s="155"/>
      <c r="M20" s="222" t="s">
        <v>732</v>
      </c>
      <c r="N20" s="223"/>
      <c r="O20" s="224"/>
      <c r="P20" s="222" t="str">
        <f>AGA!X98</f>
        <v>Ja</v>
      </c>
      <c r="Q20" s="224"/>
      <c r="R20" s="155"/>
      <c r="S20" s="155"/>
      <c r="T20" s="155"/>
      <c r="U20" s="155"/>
    </row>
    <row r="21" spans="1:21" x14ac:dyDescent="0.3">
      <c r="A21" s="155"/>
      <c r="B21" s="86" t="s">
        <v>721</v>
      </c>
      <c r="C21" s="222" t="str">
        <f>AGA!X99</f>
        <v>Ja</v>
      </c>
      <c r="D21" s="223"/>
      <c r="E21" s="224"/>
      <c r="F21" s="155"/>
      <c r="G21" s="222" t="s">
        <v>727</v>
      </c>
      <c r="H21" s="223"/>
      <c r="I21" s="224"/>
      <c r="J21" s="162" t="str">
        <f>AGA!X104</f>
        <v>Ja</v>
      </c>
      <c r="K21" s="134" t="s">
        <v>736</v>
      </c>
      <c r="L21" s="155"/>
      <c r="M21" s="222" t="s">
        <v>733</v>
      </c>
      <c r="N21" s="223"/>
      <c r="O21" s="224"/>
      <c r="P21" s="86" t="str">
        <f>AGA!X103</f>
        <v>Optie</v>
      </c>
      <c r="Q21" s="157" t="s">
        <v>737</v>
      </c>
      <c r="R21" s="155"/>
      <c r="S21" s="155"/>
      <c r="T21" s="155"/>
      <c r="U21" s="155"/>
    </row>
    <row r="22" spans="1:21" x14ac:dyDescent="0.3">
      <c r="A22" s="155"/>
      <c r="B22" s="86" t="s">
        <v>722</v>
      </c>
      <c r="C22" s="222" t="str">
        <f>AGA!X93</f>
        <v>Ja</v>
      </c>
      <c r="D22" s="223"/>
      <c r="E22" s="224"/>
      <c r="F22" s="155"/>
      <c r="G22" s="222" t="s">
        <v>728</v>
      </c>
      <c r="H22" s="223"/>
      <c r="I22" s="224"/>
      <c r="J22" s="222" t="str">
        <f>AGA!X105</f>
        <v>Optie</v>
      </c>
      <c r="K22" s="224"/>
      <c r="L22" s="155"/>
      <c r="M22" s="226" t="s">
        <v>734</v>
      </c>
      <c r="N22" s="226"/>
      <c r="O22" s="226"/>
      <c r="P22" s="86" t="str">
        <f>AGA!X102</f>
        <v>Optie</v>
      </c>
      <c r="Q22" s="157" t="s">
        <v>737</v>
      </c>
      <c r="R22" s="155"/>
      <c r="S22" s="155"/>
      <c r="T22" s="155"/>
      <c r="U22" s="155"/>
    </row>
    <row r="23" spans="1:21" x14ac:dyDescent="0.3">
      <c r="A23" s="155"/>
      <c r="B23" s="86" t="s">
        <v>723</v>
      </c>
      <c r="C23" s="222" t="str">
        <f>AGA!X92</f>
        <v>Ja</v>
      </c>
      <c r="D23" s="223"/>
      <c r="E23" s="224"/>
      <c r="F23" s="155"/>
      <c r="G23" s="222" t="s">
        <v>729</v>
      </c>
      <c r="H23" s="223"/>
      <c r="I23" s="224"/>
      <c r="J23" s="222" t="str">
        <f>AGA!X105</f>
        <v>Optie</v>
      </c>
      <c r="K23" s="224"/>
      <c r="L23" s="155"/>
      <c r="M23" s="222" t="s">
        <v>735</v>
      </c>
      <c r="N23" s="223"/>
      <c r="O23" s="224"/>
      <c r="P23" s="222" t="str">
        <f>AGA!X96</f>
        <v>Ja</v>
      </c>
      <c r="Q23" s="224"/>
      <c r="R23" s="155"/>
      <c r="S23" s="155"/>
      <c r="T23" s="155"/>
      <c r="U23" s="155"/>
    </row>
    <row r="24" spans="1:21" x14ac:dyDescent="0.3">
      <c r="A24" s="155"/>
      <c r="B24" s="155"/>
      <c r="C24" s="155"/>
      <c r="D24" s="155"/>
      <c r="E24" s="155"/>
      <c r="F24" s="155"/>
      <c r="G24" s="155"/>
      <c r="H24" s="155"/>
      <c r="I24" s="155"/>
      <c r="J24" s="155"/>
      <c r="K24" s="155"/>
      <c r="L24" s="155"/>
      <c r="M24" s="155"/>
      <c r="N24" s="155"/>
      <c r="O24" s="155"/>
      <c r="P24" s="155"/>
      <c r="Q24" s="155"/>
      <c r="R24" s="155"/>
      <c r="S24" s="155"/>
      <c r="T24" s="155"/>
      <c r="U24" s="155"/>
    </row>
    <row r="25" spans="1:21" x14ac:dyDescent="0.3">
      <c r="A25" s="155"/>
      <c r="B25" s="155"/>
      <c r="C25" s="86" t="s">
        <v>49</v>
      </c>
      <c r="D25" s="226" t="s">
        <v>45</v>
      </c>
      <c r="E25" s="226"/>
      <c r="F25" s="155"/>
      <c r="G25" s="88" t="s">
        <v>746</v>
      </c>
      <c r="H25" s="86" t="s">
        <v>744</v>
      </c>
      <c r="I25" s="155"/>
      <c r="J25" s="86" t="s">
        <v>745</v>
      </c>
      <c r="K25" s="155"/>
      <c r="L25" s="155"/>
      <c r="M25" s="88" t="s">
        <v>748</v>
      </c>
      <c r="N25" s="86" t="s">
        <v>744</v>
      </c>
      <c r="O25" s="155"/>
      <c r="P25" s="86" t="s">
        <v>745</v>
      </c>
      <c r="Q25" s="155"/>
      <c r="R25" s="155"/>
      <c r="S25" s="86" t="s">
        <v>749</v>
      </c>
      <c r="T25" s="86" t="s">
        <v>750</v>
      </c>
      <c r="U25" s="155"/>
    </row>
    <row r="26" spans="1:21" x14ac:dyDescent="0.3">
      <c r="A26" s="155"/>
      <c r="B26" s="86" t="s">
        <v>738</v>
      </c>
      <c r="C26" s="159"/>
      <c r="D26" s="236"/>
      <c r="E26" s="236"/>
      <c r="F26" s="155"/>
      <c r="G26" s="86" t="str">
        <f>AGA!X108</f>
        <v>Nee</v>
      </c>
      <c r="H26" s="86" t="str">
        <f>AGA!X108</f>
        <v>Nee</v>
      </c>
      <c r="I26" s="160" t="s">
        <v>743</v>
      </c>
      <c r="J26" s="86" t="str">
        <f>AGA!X108</f>
        <v>Nee</v>
      </c>
      <c r="K26" s="134" t="s">
        <v>747</v>
      </c>
      <c r="L26" s="155"/>
      <c r="M26" s="86" t="str">
        <f>AGA!X111</f>
        <v>Nvt</v>
      </c>
      <c r="N26" s="86" t="str">
        <f>AGA!X111</f>
        <v>Nvt</v>
      </c>
      <c r="O26" s="86" t="s">
        <v>743</v>
      </c>
      <c r="P26" s="86" t="str">
        <f>AGA!X111</f>
        <v>Nvt</v>
      </c>
      <c r="Q26" s="134" t="s">
        <v>747</v>
      </c>
      <c r="R26" s="155"/>
      <c r="S26" s="86" t="str">
        <f>AGA!X133</f>
        <v>Optie</v>
      </c>
      <c r="T26" s="86" t="str">
        <f>AGA!X133</f>
        <v>Optie</v>
      </c>
      <c r="U26" s="155"/>
    </row>
    <row r="27" spans="1:21" x14ac:dyDescent="0.3">
      <c r="A27" s="155"/>
      <c r="B27" s="86" t="s">
        <v>739</v>
      </c>
      <c r="C27" s="86" t="str">
        <f>AGA!X119</f>
        <v>Optie</v>
      </c>
      <c r="D27" s="86" t="str">
        <f>AGA!X119</f>
        <v>Optie</v>
      </c>
      <c r="E27" s="134" t="s">
        <v>742</v>
      </c>
      <c r="F27" s="155"/>
      <c r="G27" s="86" t="str">
        <f>AGA!X119</f>
        <v>Optie</v>
      </c>
      <c r="H27" s="86" t="str">
        <f>AGA!X119</f>
        <v>Optie</v>
      </c>
      <c r="I27" s="160" t="s">
        <v>743</v>
      </c>
      <c r="J27" s="86" t="str">
        <f>AGA!X119</f>
        <v>Optie</v>
      </c>
      <c r="K27" s="134" t="s">
        <v>747</v>
      </c>
      <c r="L27" s="155"/>
      <c r="M27" s="86" t="str">
        <f>AGA!X125</f>
        <v>Optie</v>
      </c>
      <c r="N27" s="86" t="str">
        <f>AGA!X125</f>
        <v>Optie</v>
      </c>
      <c r="O27" s="86" t="s">
        <v>743</v>
      </c>
      <c r="P27" s="86" t="str">
        <f>AGA!X125</f>
        <v>Optie</v>
      </c>
      <c r="Q27" s="134" t="s">
        <v>747</v>
      </c>
      <c r="R27" s="155"/>
      <c r="S27" s="86"/>
      <c r="T27" s="86"/>
      <c r="U27" s="155"/>
    </row>
    <row r="28" spans="1:21" x14ac:dyDescent="0.3">
      <c r="A28" s="155"/>
      <c r="B28" s="86" t="s">
        <v>740</v>
      </c>
      <c r="C28" s="86"/>
      <c r="D28" s="86"/>
      <c r="E28" s="134" t="s">
        <v>742</v>
      </c>
      <c r="F28" s="155"/>
      <c r="G28" s="86"/>
      <c r="H28" s="86"/>
      <c r="I28" s="160" t="s">
        <v>743</v>
      </c>
      <c r="J28" s="86"/>
      <c r="K28" s="134" t="s">
        <v>747</v>
      </c>
      <c r="L28" s="155"/>
      <c r="M28" s="86"/>
      <c r="N28" s="86"/>
      <c r="O28" s="86" t="s">
        <v>743</v>
      </c>
      <c r="P28" s="86"/>
      <c r="Q28" s="134" t="s">
        <v>747</v>
      </c>
      <c r="R28" s="155"/>
      <c r="S28" s="86"/>
      <c r="T28" s="86"/>
      <c r="U28" s="155"/>
    </row>
    <row r="29" spans="1:21" x14ac:dyDescent="0.3">
      <c r="A29" s="155"/>
      <c r="B29" s="86" t="s">
        <v>741</v>
      </c>
      <c r="C29" s="86"/>
      <c r="D29" s="86"/>
      <c r="E29" s="134" t="s">
        <v>742</v>
      </c>
      <c r="F29" s="155"/>
      <c r="G29" s="86"/>
      <c r="H29" s="86"/>
      <c r="I29" s="160" t="s">
        <v>743</v>
      </c>
      <c r="J29" s="86"/>
      <c r="K29" s="134" t="s">
        <v>747</v>
      </c>
      <c r="L29" s="155"/>
      <c r="M29" s="86"/>
      <c r="N29" s="86"/>
      <c r="O29" s="86" t="s">
        <v>743</v>
      </c>
      <c r="P29" s="86"/>
      <c r="Q29" s="134" t="s">
        <v>747</v>
      </c>
      <c r="R29" s="155"/>
      <c r="S29" s="86"/>
      <c r="T29" s="86"/>
      <c r="U29" s="155"/>
    </row>
    <row r="30" spans="1:21" x14ac:dyDescent="0.3">
      <c r="A30" s="155"/>
      <c r="B30" s="155"/>
      <c r="C30" s="155"/>
      <c r="D30" s="155"/>
      <c r="E30" s="155"/>
      <c r="F30" s="155"/>
      <c r="G30" s="155"/>
      <c r="H30" s="155"/>
      <c r="I30" s="155"/>
      <c r="J30" s="155"/>
      <c r="K30" s="155"/>
      <c r="L30" s="155"/>
      <c r="M30" s="155"/>
      <c r="N30" s="155"/>
      <c r="O30" s="155"/>
      <c r="P30" s="155"/>
      <c r="Q30" s="155"/>
      <c r="R30" s="155"/>
      <c r="S30" s="155"/>
      <c r="T30" s="155"/>
      <c r="U30" s="155"/>
    </row>
    <row r="31" spans="1:21" x14ac:dyDescent="0.3">
      <c r="A31" s="155"/>
      <c r="B31" s="88" t="s">
        <v>102</v>
      </c>
      <c r="C31" s="86" t="str">
        <f>AGA!X258</f>
        <v>Nee</v>
      </c>
      <c r="D31" s="86" t="str">
        <f>AGA!X258</f>
        <v>Nee</v>
      </c>
      <c r="E31" s="134" t="s">
        <v>742</v>
      </c>
      <c r="F31" s="155"/>
      <c r="G31" s="86" t="str">
        <f>AGA!X258</f>
        <v>Nee</v>
      </c>
      <c r="H31" s="155"/>
      <c r="I31" s="155"/>
      <c r="J31" s="86" t="str">
        <f>AGA!X258</f>
        <v>Nee</v>
      </c>
      <c r="K31" s="134" t="s">
        <v>751</v>
      </c>
      <c r="L31" s="155"/>
      <c r="M31" s="86" t="s">
        <v>36</v>
      </c>
      <c r="N31" s="226" t="str">
        <f>AGA!X258</f>
        <v>Nee</v>
      </c>
      <c r="O31" s="226"/>
      <c r="P31" s="226"/>
      <c r="Q31" s="155"/>
      <c r="R31" s="155"/>
      <c r="S31" s="155"/>
      <c r="T31" s="155"/>
      <c r="U31" s="155"/>
    </row>
    <row r="32" spans="1:21" x14ac:dyDescent="0.3">
      <c r="A32" s="155"/>
      <c r="B32" s="155"/>
      <c r="C32" s="155"/>
      <c r="D32" s="155"/>
      <c r="E32" s="155"/>
      <c r="F32" s="155"/>
      <c r="G32" s="155"/>
      <c r="H32" s="155"/>
      <c r="I32" s="155"/>
      <c r="J32" s="155"/>
      <c r="K32" s="155"/>
      <c r="L32" s="155"/>
      <c r="M32" s="155"/>
      <c r="N32" s="155"/>
      <c r="O32" s="155"/>
      <c r="P32" s="155"/>
      <c r="Q32" s="155"/>
      <c r="R32" s="155"/>
      <c r="S32" s="155"/>
      <c r="T32" s="155"/>
      <c r="U32" s="155"/>
    </row>
    <row r="33" spans="1:21" ht="6" customHeight="1" x14ac:dyDescent="0.3">
      <c r="A33" s="158"/>
      <c r="B33" s="158"/>
      <c r="C33" s="158"/>
      <c r="D33" s="158"/>
      <c r="E33" s="158"/>
      <c r="F33" s="158"/>
      <c r="G33" s="158"/>
      <c r="H33" s="158"/>
      <c r="I33" s="158"/>
      <c r="J33" s="158"/>
      <c r="K33" s="158"/>
      <c r="L33" s="158"/>
      <c r="M33" s="158"/>
      <c r="N33" s="158"/>
      <c r="O33" s="158"/>
      <c r="P33" s="158"/>
      <c r="Q33" s="158"/>
      <c r="R33" s="158"/>
      <c r="S33" s="158"/>
      <c r="T33" s="158"/>
      <c r="U33" s="158"/>
    </row>
    <row r="34" spans="1:21" x14ac:dyDescent="0.3">
      <c r="A34" s="155"/>
      <c r="B34" s="155"/>
      <c r="C34" s="155"/>
      <c r="D34" s="155"/>
      <c r="E34" s="155"/>
      <c r="F34" s="155"/>
      <c r="G34" s="155"/>
      <c r="H34" s="155"/>
      <c r="I34" s="155"/>
      <c r="J34" s="155"/>
      <c r="K34" s="155"/>
      <c r="L34" s="155"/>
      <c r="M34" s="155"/>
      <c r="N34" s="155"/>
      <c r="O34" s="155"/>
      <c r="P34" s="155"/>
      <c r="Q34" s="155"/>
      <c r="R34" s="155"/>
      <c r="S34" s="155"/>
      <c r="T34" s="155"/>
      <c r="U34" s="155"/>
    </row>
    <row r="35" spans="1:21" x14ac:dyDescent="0.3">
      <c r="A35" s="155"/>
      <c r="B35" s="221" t="s">
        <v>752</v>
      </c>
      <c r="C35" s="221"/>
      <c r="D35" s="221"/>
      <c r="E35" s="221"/>
      <c r="F35" s="221"/>
      <c r="G35" s="221"/>
      <c r="H35" s="221"/>
      <c r="I35" s="221"/>
      <c r="J35" s="221"/>
      <c r="K35" s="221"/>
      <c r="L35" s="221"/>
      <c r="M35" s="221"/>
      <c r="N35" s="221"/>
      <c r="O35" s="221"/>
      <c r="P35" s="221"/>
      <c r="Q35" s="221"/>
      <c r="R35" s="221"/>
      <c r="S35" s="221"/>
      <c r="T35" s="221"/>
      <c r="U35" s="155"/>
    </row>
    <row r="36" spans="1:21" x14ac:dyDescent="0.3">
      <c r="A36" s="155"/>
      <c r="B36" s="227" t="str">
        <f>IF(C11="Ja","Ja",IF(C11="Nee","Nee",IF(C11="Optie","Optie","Nvt")))</f>
        <v>Nee</v>
      </c>
      <c r="C36" s="228"/>
      <c r="D36" s="228"/>
      <c r="E36" s="228"/>
      <c r="F36" s="228"/>
      <c r="G36" s="228"/>
      <c r="H36" s="228"/>
      <c r="I36" s="228"/>
      <c r="J36" s="228"/>
      <c r="K36" s="228"/>
      <c r="L36" s="228"/>
      <c r="M36" s="228"/>
      <c r="N36" s="228"/>
      <c r="O36" s="228"/>
      <c r="P36" s="223" t="str">
        <f>B36</f>
        <v>Nee</v>
      </c>
      <c r="Q36" s="223"/>
      <c r="R36" s="223"/>
      <c r="S36" s="223"/>
      <c r="T36" s="233" t="str">
        <f>B36</f>
        <v>Nee</v>
      </c>
      <c r="U36" s="155"/>
    </row>
    <row r="37" spans="1:21" x14ac:dyDescent="0.3">
      <c r="A37" s="155"/>
      <c r="B37" s="229"/>
      <c r="C37" s="230"/>
      <c r="D37" s="230"/>
      <c r="E37" s="230"/>
      <c r="F37" s="230"/>
      <c r="G37" s="230"/>
      <c r="H37" s="230"/>
      <c r="I37" s="230"/>
      <c r="J37" s="230"/>
      <c r="K37" s="230"/>
      <c r="L37" s="230"/>
      <c r="M37" s="230"/>
      <c r="N37" s="230"/>
      <c r="O37" s="230"/>
      <c r="P37" s="134" t="s">
        <v>753</v>
      </c>
      <c r="Q37" s="225" t="s">
        <v>356</v>
      </c>
      <c r="R37" s="225"/>
      <c r="S37" s="225"/>
      <c r="T37" s="234"/>
      <c r="U37" s="155"/>
    </row>
    <row r="38" spans="1:21" x14ac:dyDescent="0.3">
      <c r="A38" s="155"/>
      <c r="B38" s="229"/>
      <c r="C38" s="230"/>
      <c r="D38" s="230"/>
      <c r="E38" s="230"/>
      <c r="F38" s="230"/>
      <c r="G38" s="230"/>
      <c r="H38" s="230"/>
      <c r="I38" s="230"/>
      <c r="J38" s="230"/>
      <c r="K38" s="230"/>
      <c r="L38" s="230"/>
      <c r="M38" s="230"/>
      <c r="N38" s="230"/>
      <c r="O38" s="230"/>
      <c r="P38" s="86" t="s">
        <v>754</v>
      </c>
      <c r="Q38" s="226" t="s">
        <v>758</v>
      </c>
      <c r="R38" s="226"/>
      <c r="S38" s="226"/>
      <c r="T38" s="234"/>
      <c r="U38" s="155"/>
    </row>
    <row r="39" spans="1:21" x14ac:dyDescent="0.3">
      <c r="A39" s="155"/>
      <c r="B39" s="229"/>
      <c r="C39" s="230"/>
      <c r="D39" s="230"/>
      <c r="E39" s="230"/>
      <c r="F39" s="230"/>
      <c r="G39" s="230"/>
      <c r="H39" s="230"/>
      <c r="I39" s="230"/>
      <c r="J39" s="230"/>
      <c r="K39" s="230"/>
      <c r="L39" s="230"/>
      <c r="M39" s="230"/>
      <c r="N39" s="230"/>
      <c r="O39" s="230"/>
      <c r="P39" s="86" t="s">
        <v>755</v>
      </c>
      <c r="Q39" s="226" t="s">
        <v>759</v>
      </c>
      <c r="R39" s="226"/>
      <c r="S39" s="226"/>
      <c r="T39" s="234"/>
      <c r="U39" s="155"/>
    </row>
    <row r="40" spans="1:21" x14ac:dyDescent="0.3">
      <c r="A40" s="155"/>
      <c r="B40" s="229"/>
      <c r="C40" s="230"/>
      <c r="D40" s="230"/>
      <c r="E40" s="230"/>
      <c r="F40" s="230"/>
      <c r="G40" s="230"/>
      <c r="H40" s="230"/>
      <c r="I40" s="230"/>
      <c r="J40" s="230"/>
      <c r="K40" s="230"/>
      <c r="L40" s="230"/>
      <c r="M40" s="230"/>
      <c r="N40" s="230"/>
      <c r="O40" s="230"/>
      <c r="P40" s="86" t="s">
        <v>756</v>
      </c>
      <c r="Q40" s="226" t="s">
        <v>760</v>
      </c>
      <c r="R40" s="226"/>
      <c r="S40" s="226"/>
      <c r="T40" s="234"/>
      <c r="U40" s="155"/>
    </row>
    <row r="41" spans="1:21" x14ac:dyDescent="0.3">
      <c r="A41" s="155"/>
      <c r="B41" s="229"/>
      <c r="C41" s="230"/>
      <c r="D41" s="230"/>
      <c r="E41" s="230"/>
      <c r="F41" s="230"/>
      <c r="G41" s="230"/>
      <c r="H41" s="230"/>
      <c r="I41" s="230"/>
      <c r="J41" s="230"/>
      <c r="K41" s="230"/>
      <c r="L41" s="230"/>
      <c r="M41" s="230"/>
      <c r="N41" s="230"/>
      <c r="O41" s="230"/>
      <c r="P41" s="86" t="s">
        <v>757</v>
      </c>
      <c r="Q41" s="226" t="s">
        <v>761</v>
      </c>
      <c r="R41" s="226"/>
      <c r="S41" s="226"/>
      <c r="T41" s="234"/>
      <c r="U41" s="155"/>
    </row>
    <row r="42" spans="1:21" x14ac:dyDescent="0.3">
      <c r="A42" s="155"/>
      <c r="B42" s="231"/>
      <c r="C42" s="232"/>
      <c r="D42" s="232"/>
      <c r="E42" s="232"/>
      <c r="F42" s="232"/>
      <c r="G42" s="232"/>
      <c r="H42" s="232"/>
      <c r="I42" s="232"/>
      <c r="J42" s="232"/>
      <c r="K42" s="232"/>
      <c r="L42" s="232"/>
      <c r="M42" s="232"/>
      <c r="N42" s="232"/>
      <c r="O42" s="232"/>
      <c r="P42" s="223" t="str">
        <f>B36</f>
        <v>Nee</v>
      </c>
      <c r="Q42" s="223"/>
      <c r="R42" s="223"/>
      <c r="S42" s="223"/>
      <c r="T42" s="235"/>
      <c r="U42" s="155"/>
    </row>
    <row r="43" spans="1:21" x14ac:dyDescent="0.3">
      <c r="A43" s="155"/>
      <c r="B43" s="155"/>
      <c r="C43" s="155"/>
      <c r="D43" s="155"/>
      <c r="E43" s="155"/>
      <c r="F43" s="155"/>
      <c r="G43" s="155"/>
      <c r="H43" s="155"/>
      <c r="I43" s="155"/>
      <c r="J43" s="155"/>
      <c r="K43" s="155"/>
      <c r="L43" s="155"/>
      <c r="M43" s="155"/>
      <c r="N43" s="155"/>
      <c r="O43" s="155"/>
      <c r="P43" s="155"/>
      <c r="Q43" s="155"/>
      <c r="R43" s="155"/>
      <c r="S43" s="155"/>
      <c r="T43" s="155"/>
      <c r="U43" s="155"/>
    </row>
  </sheetData>
  <mergeCells count="76">
    <mergeCell ref="J22:K22"/>
    <mergeCell ref="P23:Q23"/>
    <mergeCell ref="J9:K9"/>
    <mergeCell ref="J10:K10"/>
    <mergeCell ref="J11:K11"/>
    <mergeCell ref="J12:K12"/>
    <mergeCell ref="M7:Q13"/>
    <mergeCell ref="J7:K7"/>
    <mergeCell ref="J8:K8"/>
    <mergeCell ref="M22:O22"/>
    <mergeCell ref="M23:O23"/>
    <mergeCell ref="J23:K23"/>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C4:E4"/>
    <mergeCell ref="G19:I19"/>
    <mergeCell ref="G20:I20"/>
    <mergeCell ref="C13:K13"/>
    <mergeCell ref="C20:E20"/>
    <mergeCell ref="C19:E19"/>
    <mergeCell ref="C18:E18"/>
    <mergeCell ref="G18:I18"/>
    <mergeCell ref="J18:K18"/>
    <mergeCell ref="J19:K19"/>
    <mergeCell ref="J20:K20"/>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Q37:S37"/>
    <mergeCell ref="Q38:S38"/>
    <mergeCell ref="Q39:S39"/>
    <mergeCell ref="Q40:S40"/>
    <mergeCell ref="Q41:S41"/>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s>
  <conditionalFormatting sqref="A1:U2 A24:U43 A18:C23 F18:U23 A6:U17 A3:S4 A5:R5 U3:U5">
    <cfRule type="cellIs" dxfId="135" priority="1" operator="equal">
      <formula>"Nvt"</formula>
    </cfRule>
    <cfRule type="cellIs" dxfId="134" priority="2" operator="equal">
      <formula>"Optie"</formula>
    </cfRule>
    <cfRule type="cellIs" dxfId="133" priority="3" operator="equal">
      <formula>"Nee"</formula>
    </cfRule>
    <cfRule type="cellIs" dxfId="132"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FC9C9-C63D-4E33-8899-87D24FE58304}">
  <sheetPr>
    <tabColor rgb="FFFFFF00"/>
  </sheetPr>
  <dimension ref="A1:U44"/>
  <sheetViews>
    <sheetView workbookViewId="0">
      <selection activeCell="B37" sqref="B37:O43"/>
    </sheetView>
  </sheetViews>
  <sheetFormatPr defaultRowHeight="14.4" x14ac:dyDescent="0.3"/>
  <cols>
    <col min="1" max="1" width="2.21875" customWidth="1"/>
    <col min="2" max="2" width="22.21875" customWidth="1"/>
    <col min="3" max="3" width="11.109375" customWidth="1"/>
    <col min="4" max="4" width="8.88671875" customWidth="1"/>
    <col min="5" max="6" width="2.21875" customWidth="1"/>
    <col min="7" max="7" width="15.5546875" customWidth="1"/>
    <col min="8" max="8" width="4.44140625" customWidth="1"/>
    <col min="9" max="9" width="2.21875" customWidth="1"/>
    <col min="10" max="10" width="16.6640625" customWidth="1"/>
    <col min="11" max="11" width="5.5546875" customWidth="1"/>
    <col min="12" max="12" width="2.21875" customWidth="1"/>
    <col min="13" max="13" width="15.5546875" customWidth="1"/>
    <col min="14" max="14" width="4.44140625" customWidth="1"/>
    <col min="15" max="15" width="2.21875" customWidth="1"/>
    <col min="16" max="16" width="16.6640625" customWidth="1"/>
    <col min="17" max="17" width="5.5546875" customWidth="1"/>
    <col min="18" max="18" width="2.21875" customWidth="1"/>
    <col min="19" max="20" width="16.6640625" customWidth="1"/>
    <col min="21" max="21" width="2.21875" customWidth="1"/>
  </cols>
  <sheetData>
    <row r="1" spans="1:21" x14ac:dyDescent="0.3">
      <c r="A1" s="237" t="s">
        <v>691</v>
      </c>
      <c r="B1" s="237"/>
      <c r="C1" s="237"/>
      <c r="D1" s="237"/>
      <c r="E1" s="237"/>
      <c r="F1" s="237"/>
      <c r="G1" s="237"/>
      <c r="H1" s="237"/>
      <c r="I1" s="237"/>
      <c r="J1" s="237"/>
      <c r="K1" s="237"/>
      <c r="L1" s="237"/>
      <c r="M1" s="237"/>
      <c r="N1" s="237"/>
      <c r="O1" s="237"/>
      <c r="P1" s="237"/>
      <c r="Q1" s="237"/>
      <c r="R1" s="237"/>
      <c r="S1" s="237"/>
      <c r="T1" s="237"/>
      <c r="U1" s="237"/>
    </row>
    <row r="2" spans="1:21" x14ac:dyDescent="0.3">
      <c r="A2" s="155"/>
      <c r="B2" s="155"/>
      <c r="C2" s="155"/>
      <c r="D2" s="155"/>
      <c r="E2" s="155"/>
      <c r="F2" s="155"/>
      <c r="G2" s="155"/>
      <c r="H2" s="155"/>
      <c r="I2" s="155"/>
      <c r="J2" s="155"/>
      <c r="K2" s="155"/>
      <c r="L2" s="155"/>
      <c r="M2" s="155"/>
      <c r="N2" s="155"/>
      <c r="O2" s="155"/>
      <c r="P2" s="155"/>
      <c r="Q2" s="155"/>
      <c r="R2" s="155"/>
      <c r="S2" s="155"/>
      <c r="T2" s="155"/>
      <c r="U2" s="155"/>
    </row>
    <row r="3" spans="1:21" x14ac:dyDescent="0.3">
      <c r="A3" s="155"/>
      <c r="B3" s="134" t="s">
        <v>692</v>
      </c>
      <c r="C3" s="134"/>
      <c r="D3" s="134"/>
      <c r="E3" s="134"/>
      <c r="F3" s="155"/>
      <c r="G3" s="134" t="s">
        <v>712</v>
      </c>
      <c r="H3" s="134"/>
      <c r="I3" s="134"/>
      <c r="J3" s="134"/>
      <c r="K3" s="156"/>
      <c r="L3" s="155"/>
      <c r="M3" s="134" t="s">
        <v>713</v>
      </c>
      <c r="N3" s="134"/>
      <c r="O3" s="134"/>
      <c r="P3" s="134"/>
      <c r="Q3" s="156"/>
      <c r="R3" s="155"/>
      <c r="S3" s="215" t="s">
        <v>592</v>
      </c>
      <c r="T3" s="216"/>
      <c r="U3" s="155"/>
    </row>
    <row r="4" spans="1:21" x14ac:dyDescent="0.3">
      <c r="A4" s="155"/>
      <c r="B4" s="86" t="s">
        <v>693</v>
      </c>
      <c r="C4" s="222" t="str">
        <f>AGA!X18</f>
        <v>Ja</v>
      </c>
      <c r="D4" s="223"/>
      <c r="E4" s="224"/>
      <c r="F4" s="155"/>
      <c r="G4" s="222" t="s">
        <v>703</v>
      </c>
      <c r="H4" s="223"/>
      <c r="I4" s="224"/>
      <c r="J4" s="222" t="str">
        <f>AGA!X294</f>
        <v>Ja</v>
      </c>
      <c r="K4" s="224"/>
      <c r="L4" s="155"/>
      <c r="M4" s="222" t="s">
        <v>714</v>
      </c>
      <c r="N4" s="223"/>
      <c r="O4" s="224"/>
      <c r="P4" s="222" t="str">
        <f>AGA!X15</f>
        <v>Ja</v>
      </c>
      <c r="Q4" s="224"/>
      <c r="R4" s="155"/>
      <c r="S4" s="217" t="str">
        <f>Start!D2</f>
        <v>Hoogbouwaansluiting verplaatsen (exclusief meter)</v>
      </c>
      <c r="T4" s="218"/>
      <c r="U4" s="155"/>
    </row>
    <row r="5" spans="1:21" x14ac:dyDescent="0.3">
      <c r="A5" s="155"/>
      <c r="B5" s="86" t="s">
        <v>694</v>
      </c>
      <c r="C5" s="222" t="str">
        <f>AGA!X2</f>
        <v>Ja</v>
      </c>
      <c r="D5" s="223"/>
      <c r="E5" s="224"/>
      <c r="F5" s="155"/>
      <c r="G5" s="222" t="s">
        <v>704</v>
      </c>
      <c r="H5" s="223"/>
      <c r="I5" s="224"/>
      <c r="J5" s="222" t="str">
        <f>AGA!X297</f>
        <v>Nee</v>
      </c>
      <c r="K5" s="224"/>
      <c r="L5" s="155"/>
      <c r="M5" s="222" t="s">
        <v>715</v>
      </c>
      <c r="N5" s="223"/>
      <c r="O5" s="224"/>
      <c r="P5" s="222" t="str">
        <f>AGA!X256</f>
        <v>Ja</v>
      </c>
      <c r="Q5" s="224"/>
      <c r="R5" s="155"/>
      <c r="S5" s="219"/>
      <c r="T5" s="220"/>
      <c r="U5" s="155"/>
    </row>
    <row r="6" spans="1:21" x14ac:dyDescent="0.3">
      <c r="A6" s="155"/>
      <c r="B6" s="86" t="s">
        <v>695</v>
      </c>
      <c r="C6" s="222" t="str">
        <f>AGA!X13</f>
        <v>Ja</v>
      </c>
      <c r="D6" s="223"/>
      <c r="E6" s="224"/>
      <c r="F6" s="155"/>
      <c r="G6" s="222" t="s">
        <v>705</v>
      </c>
      <c r="H6" s="223"/>
      <c r="I6" s="224"/>
      <c r="J6" s="222" t="str">
        <f>AGA!X296</f>
        <v>Ja</v>
      </c>
      <c r="K6" s="224"/>
      <c r="L6" s="155"/>
      <c r="M6" s="134" t="s">
        <v>716</v>
      </c>
      <c r="N6" s="134"/>
      <c r="O6" s="134"/>
      <c r="P6" s="134"/>
      <c r="Q6" s="156"/>
      <c r="R6" s="155"/>
      <c r="S6" s="155"/>
      <c r="T6" s="155"/>
      <c r="U6" s="155"/>
    </row>
    <row r="7" spans="1:21" x14ac:dyDescent="0.3">
      <c r="A7" s="155"/>
      <c r="B7" s="86" t="s">
        <v>696</v>
      </c>
      <c r="C7" s="222" t="str">
        <f>AGA!X14</f>
        <v>Ja</v>
      </c>
      <c r="D7" s="223"/>
      <c r="E7" s="224"/>
      <c r="F7" s="155"/>
      <c r="G7" s="222" t="s">
        <v>706</v>
      </c>
      <c r="H7" s="223"/>
      <c r="I7" s="224"/>
      <c r="J7" s="222" t="str">
        <f>AGA!X291</f>
        <v>Ja</v>
      </c>
      <c r="K7" s="224"/>
      <c r="L7" s="155"/>
      <c r="M7" s="229" t="str">
        <f>AGA!X19</f>
        <v>Optie</v>
      </c>
      <c r="N7" s="230"/>
      <c r="O7" s="230"/>
      <c r="P7" s="230"/>
      <c r="Q7" s="230"/>
      <c r="R7" s="155"/>
      <c r="S7" s="155"/>
      <c r="T7" s="155"/>
      <c r="U7" s="155"/>
    </row>
    <row r="8" spans="1:21" x14ac:dyDescent="0.3">
      <c r="A8" s="155"/>
      <c r="B8" s="86" t="s">
        <v>697</v>
      </c>
      <c r="C8" s="222" t="str">
        <f>AGA!X16</f>
        <v>Ja</v>
      </c>
      <c r="D8" s="223"/>
      <c r="E8" s="224"/>
      <c r="F8" s="155"/>
      <c r="G8" s="222" t="s">
        <v>707</v>
      </c>
      <c r="H8" s="223"/>
      <c r="I8" s="224"/>
      <c r="J8" s="222" t="str">
        <f>AGA!X289</f>
        <v>Ja</v>
      </c>
      <c r="K8" s="224"/>
      <c r="L8" s="155"/>
      <c r="M8" s="229"/>
      <c r="N8" s="230"/>
      <c r="O8" s="230"/>
      <c r="P8" s="230"/>
      <c r="Q8" s="230"/>
      <c r="R8" s="155"/>
      <c r="S8" s="155"/>
      <c r="T8" s="155"/>
      <c r="U8" s="155"/>
    </row>
    <row r="9" spans="1:21" x14ac:dyDescent="0.3">
      <c r="A9" s="155"/>
      <c r="B9" s="86" t="s">
        <v>698</v>
      </c>
      <c r="C9" s="222" t="str">
        <f>AGA!X22</f>
        <v>Nee</v>
      </c>
      <c r="D9" s="223"/>
      <c r="E9" s="224"/>
      <c r="F9" s="155"/>
      <c r="G9" s="222" t="s">
        <v>708</v>
      </c>
      <c r="H9" s="223"/>
      <c r="I9" s="224"/>
      <c r="J9" s="222" t="str">
        <f>AGA!X290</f>
        <v>Ja</v>
      </c>
      <c r="K9" s="224"/>
      <c r="L9" s="155"/>
      <c r="M9" s="229"/>
      <c r="N9" s="230"/>
      <c r="O9" s="230"/>
      <c r="P9" s="230"/>
      <c r="Q9" s="230"/>
      <c r="R9" s="155"/>
      <c r="S9" s="155"/>
      <c r="T9" s="155"/>
      <c r="U9" s="155"/>
    </row>
    <row r="10" spans="1:21" x14ac:dyDescent="0.3">
      <c r="A10" s="155"/>
      <c r="B10" s="86" t="s">
        <v>699</v>
      </c>
      <c r="C10" s="222" t="s">
        <v>341</v>
      </c>
      <c r="D10" s="223"/>
      <c r="E10" s="224"/>
      <c r="F10" s="155"/>
      <c r="G10" s="222" t="s">
        <v>709</v>
      </c>
      <c r="H10" s="223"/>
      <c r="I10" s="224"/>
      <c r="J10" s="222" t="str">
        <f>AGA!X292</f>
        <v>Ja</v>
      </c>
      <c r="K10" s="224"/>
      <c r="L10" s="155"/>
      <c r="M10" s="229"/>
      <c r="N10" s="230"/>
      <c r="O10" s="230"/>
      <c r="P10" s="230"/>
      <c r="Q10" s="230"/>
      <c r="R10" s="155"/>
      <c r="S10" s="155"/>
      <c r="T10" s="155"/>
      <c r="U10" s="155"/>
    </row>
    <row r="11" spans="1:21" x14ac:dyDescent="0.3">
      <c r="A11" s="155"/>
      <c r="B11" s="86" t="s">
        <v>700</v>
      </c>
      <c r="C11" s="222" t="str">
        <f>AGA!X17</f>
        <v>Nee</v>
      </c>
      <c r="D11" s="223"/>
      <c r="E11" s="224"/>
      <c r="F11" s="155"/>
      <c r="G11" s="222" t="s">
        <v>710</v>
      </c>
      <c r="H11" s="223"/>
      <c r="I11" s="224"/>
      <c r="J11" s="222" t="str">
        <f>AGA!X293</f>
        <v>Optie</v>
      </c>
      <c r="K11" s="224"/>
      <c r="L11" s="155"/>
      <c r="M11" s="229"/>
      <c r="N11" s="230"/>
      <c r="O11" s="230"/>
      <c r="P11" s="230"/>
      <c r="Q11" s="230"/>
      <c r="R11" s="155"/>
      <c r="S11" s="155"/>
      <c r="T11" s="155"/>
      <c r="U11" s="155"/>
    </row>
    <row r="12" spans="1:21" x14ac:dyDescent="0.3">
      <c r="A12" s="155"/>
      <c r="B12" s="86" t="s">
        <v>701</v>
      </c>
      <c r="C12" s="222" t="s">
        <v>341</v>
      </c>
      <c r="D12" s="223"/>
      <c r="E12" s="224"/>
      <c r="F12" s="155"/>
      <c r="G12" s="222" t="s">
        <v>711</v>
      </c>
      <c r="H12" s="223"/>
      <c r="I12" s="224"/>
      <c r="J12" s="222" t="str">
        <f>AGA!X295</f>
        <v>Optie</v>
      </c>
      <c r="K12" s="224"/>
      <c r="L12" s="155"/>
      <c r="M12" s="229"/>
      <c r="N12" s="230"/>
      <c r="O12" s="230"/>
      <c r="P12" s="230"/>
      <c r="Q12" s="230"/>
      <c r="R12" s="155"/>
      <c r="S12" s="155"/>
      <c r="T12" s="155"/>
      <c r="U12" s="155"/>
    </row>
    <row r="13" spans="1:21" x14ac:dyDescent="0.3">
      <c r="A13" s="155"/>
      <c r="B13" s="86" t="s">
        <v>702</v>
      </c>
      <c r="C13" s="222"/>
      <c r="D13" s="223"/>
      <c r="E13" s="223"/>
      <c r="F13" s="223"/>
      <c r="G13" s="223"/>
      <c r="H13" s="223"/>
      <c r="I13" s="223"/>
      <c r="J13" s="223"/>
      <c r="K13" s="224"/>
      <c r="L13" s="155"/>
      <c r="M13" s="229"/>
      <c r="N13" s="230"/>
      <c r="O13" s="230"/>
      <c r="P13" s="230"/>
      <c r="Q13" s="230"/>
      <c r="R13" s="155"/>
      <c r="S13" s="155"/>
      <c r="T13" s="155"/>
      <c r="U13" s="155"/>
    </row>
    <row r="14" spans="1:21" x14ac:dyDescent="0.3">
      <c r="A14" s="155"/>
      <c r="B14" s="155"/>
      <c r="C14" s="155"/>
      <c r="D14" s="155"/>
      <c r="E14" s="155"/>
      <c r="F14" s="155"/>
      <c r="G14" s="155"/>
      <c r="H14" s="155"/>
      <c r="I14" s="155"/>
      <c r="J14" s="155"/>
      <c r="K14" s="155"/>
      <c r="L14" s="155"/>
      <c r="M14" s="155"/>
      <c r="N14" s="155"/>
      <c r="O14" s="155"/>
      <c r="P14" s="155"/>
      <c r="Q14" s="155"/>
      <c r="R14" s="155"/>
      <c r="S14" s="155"/>
      <c r="T14" s="155"/>
      <c r="U14" s="155"/>
    </row>
    <row r="15" spans="1:21" ht="6" customHeight="1" x14ac:dyDescent="0.3">
      <c r="S15" s="131"/>
      <c r="T15" s="131"/>
      <c r="U15" s="131"/>
    </row>
    <row r="16" spans="1:21" x14ac:dyDescent="0.3">
      <c r="A16" s="155"/>
      <c r="B16" s="155"/>
      <c r="C16" s="155"/>
      <c r="D16" s="155"/>
      <c r="E16" s="155"/>
      <c r="F16" s="155"/>
      <c r="G16" s="155"/>
      <c r="H16" s="155"/>
      <c r="I16" s="155"/>
      <c r="J16" s="155"/>
      <c r="K16" s="155"/>
      <c r="L16" s="155"/>
      <c r="M16" s="155"/>
      <c r="N16" s="155"/>
      <c r="O16" s="155"/>
      <c r="P16" s="155"/>
      <c r="Q16" s="155"/>
      <c r="R16" s="155"/>
      <c r="S16" s="155"/>
      <c r="T16" s="155"/>
      <c r="U16" s="155"/>
    </row>
    <row r="17" spans="1:21" x14ac:dyDescent="0.3">
      <c r="A17" s="155"/>
      <c r="B17" s="154" t="s">
        <v>717</v>
      </c>
      <c r="C17" s="154"/>
      <c r="D17" s="154"/>
      <c r="E17" s="154"/>
      <c r="F17" s="154"/>
      <c r="G17" s="154"/>
      <c r="H17" s="154"/>
      <c r="I17" s="154"/>
      <c r="J17" s="154"/>
      <c r="K17" s="154"/>
      <c r="L17" s="154"/>
      <c r="M17" s="154"/>
      <c r="N17" s="154"/>
      <c r="O17" s="154"/>
      <c r="P17" s="154"/>
      <c r="Q17" s="154"/>
      <c r="R17" s="155"/>
      <c r="S17" s="155"/>
      <c r="T17" s="155"/>
      <c r="U17" s="155"/>
    </row>
    <row r="18" spans="1:21" x14ac:dyDescent="0.3">
      <c r="A18" s="155"/>
      <c r="B18" s="86" t="s">
        <v>718</v>
      </c>
      <c r="C18" s="222" t="str">
        <f>AGA!X25</f>
        <v>Ja</v>
      </c>
      <c r="D18" s="223"/>
      <c r="E18" s="224"/>
      <c r="F18" s="155"/>
      <c r="G18" s="222" t="s">
        <v>766</v>
      </c>
      <c r="H18" s="223"/>
      <c r="I18" s="224"/>
      <c r="J18" s="222" t="str">
        <f>AGA!X35</f>
        <v>Ja</v>
      </c>
      <c r="K18" s="224"/>
      <c r="L18" s="155"/>
      <c r="M18" s="222" t="s">
        <v>771</v>
      </c>
      <c r="N18" s="223"/>
      <c r="O18" s="224"/>
      <c r="P18" s="222" t="str">
        <f>AGA!X41</f>
        <v>Nee</v>
      </c>
      <c r="Q18" s="224"/>
      <c r="R18" s="155"/>
      <c r="S18" s="155"/>
      <c r="T18" s="155"/>
      <c r="U18" s="155"/>
    </row>
    <row r="19" spans="1:21" x14ac:dyDescent="0.3">
      <c r="A19" s="155"/>
      <c r="B19" s="86" t="s">
        <v>762</v>
      </c>
      <c r="C19" s="222" t="str">
        <f>AGA!X31</f>
        <v>Ja</v>
      </c>
      <c r="D19" s="223"/>
      <c r="E19" s="224"/>
      <c r="F19" s="155"/>
      <c r="G19" s="222" t="s">
        <v>767</v>
      </c>
      <c r="H19" s="223"/>
      <c r="I19" s="224"/>
      <c r="J19" s="222" t="str">
        <f>AGA!X36</f>
        <v>Ja</v>
      </c>
      <c r="K19" s="224"/>
      <c r="L19" s="155"/>
      <c r="M19" s="222" t="s">
        <v>772</v>
      </c>
      <c r="N19" s="223"/>
      <c r="O19" s="224"/>
      <c r="P19" s="222" t="str">
        <f>AGA!X41</f>
        <v>Nee</v>
      </c>
      <c r="Q19" s="224"/>
      <c r="R19" s="155"/>
      <c r="S19" s="155"/>
      <c r="T19" s="155"/>
      <c r="U19" s="155"/>
    </row>
    <row r="20" spans="1:21" x14ac:dyDescent="0.3">
      <c r="A20" s="155"/>
      <c r="B20" s="86" t="s">
        <v>763</v>
      </c>
      <c r="C20" s="222" t="str">
        <f>AGA!X33</f>
        <v>Ja</v>
      </c>
      <c r="D20" s="223"/>
      <c r="E20" s="224"/>
      <c r="F20" s="155"/>
      <c r="G20" s="222" t="s">
        <v>768</v>
      </c>
      <c r="H20" s="223"/>
      <c r="I20" s="224"/>
      <c r="J20" s="222" t="str">
        <f>AGA!X29</f>
        <v>Optie</v>
      </c>
      <c r="K20" s="224"/>
      <c r="L20" s="155"/>
      <c r="M20" s="222" t="s">
        <v>773</v>
      </c>
      <c r="N20" s="223"/>
      <c r="O20" s="224"/>
      <c r="P20" s="222" t="str">
        <f>AGA!X41</f>
        <v>Nee</v>
      </c>
      <c r="Q20" s="224"/>
      <c r="R20" s="155"/>
      <c r="S20" s="155"/>
      <c r="T20" s="155"/>
      <c r="U20" s="155"/>
    </row>
    <row r="21" spans="1:21" x14ac:dyDescent="0.3">
      <c r="A21" s="155"/>
      <c r="B21" s="86" t="s">
        <v>764</v>
      </c>
      <c r="C21" s="161" t="str">
        <f>AGA!X48</f>
        <v>Nvt</v>
      </c>
      <c r="D21" s="243" t="s">
        <v>776</v>
      </c>
      <c r="E21" s="244"/>
      <c r="F21" s="155"/>
      <c r="G21" s="222" t="s">
        <v>769</v>
      </c>
      <c r="H21" s="223"/>
      <c r="I21" s="224"/>
      <c r="J21" s="241" t="str">
        <f>AGA!X28</f>
        <v>Nee</v>
      </c>
      <c r="K21" s="242"/>
      <c r="L21" s="155"/>
      <c r="M21" s="222" t="s">
        <v>774</v>
      </c>
      <c r="N21" s="223"/>
      <c r="O21" s="224"/>
      <c r="P21" s="222" t="str">
        <f>AGA!X32</f>
        <v>Nee</v>
      </c>
      <c r="Q21" s="224"/>
      <c r="R21" s="155"/>
      <c r="S21" s="155"/>
      <c r="T21" s="155"/>
      <c r="U21" s="155"/>
    </row>
    <row r="22" spans="1:21" x14ac:dyDescent="0.3">
      <c r="A22" s="155"/>
      <c r="B22" s="86" t="s">
        <v>765</v>
      </c>
      <c r="C22" s="222" t="str">
        <f>AGA!X40</f>
        <v>Ja</v>
      </c>
      <c r="D22" s="223"/>
      <c r="E22" s="224"/>
      <c r="F22" s="155"/>
      <c r="G22" s="222" t="s">
        <v>770</v>
      </c>
      <c r="H22" s="223"/>
      <c r="I22" s="224"/>
      <c r="J22" s="222" t="str">
        <f>AGA!X34</f>
        <v>Ja</v>
      </c>
      <c r="K22" s="224"/>
      <c r="L22" s="155"/>
      <c r="M22" s="226" t="s">
        <v>775</v>
      </c>
      <c r="N22" s="226"/>
      <c r="O22" s="226"/>
      <c r="P22" s="222" t="str">
        <f>AGA!X30</f>
        <v>Nee</v>
      </c>
      <c r="Q22" s="224"/>
      <c r="R22" s="155"/>
      <c r="S22" s="155"/>
      <c r="T22" s="155"/>
      <c r="U22" s="155"/>
    </row>
    <row r="23" spans="1:21" x14ac:dyDescent="0.3">
      <c r="A23" s="155"/>
      <c r="B23" s="155"/>
      <c r="C23" s="155"/>
      <c r="D23" s="155"/>
      <c r="E23" s="155"/>
      <c r="F23" s="155"/>
      <c r="G23" s="155"/>
      <c r="H23" s="155"/>
      <c r="I23" s="155"/>
      <c r="J23" s="155"/>
      <c r="K23" s="155"/>
      <c r="L23" s="155"/>
      <c r="M23" s="155"/>
      <c r="N23" s="155"/>
      <c r="O23" s="155"/>
      <c r="P23" s="155"/>
      <c r="Q23" s="155"/>
      <c r="R23" s="155"/>
      <c r="S23" s="155"/>
      <c r="T23" s="155"/>
      <c r="U23" s="155"/>
    </row>
    <row r="24" spans="1:21" x14ac:dyDescent="0.3">
      <c r="A24" s="155"/>
      <c r="B24" s="155"/>
      <c r="C24" s="86" t="s">
        <v>49</v>
      </c>
      <c r="D24" s="226" t="s">
        <v>45</v>
      </c>
      <c r="E24" s="226"/>
      <c r="F24" s="155"/>
      <c r="G24" s="239" t="s">
        <v>41</v>
      </c>
      <c r="H24" s="239"/>
      <c r="I24" s="155"/>
      <c r="J24" s="86" t="s">
        <v>43</v>
      </c>
      <c r="K24" s="155"/>
      <c r="L24" s="155"/>
      <c r="M24" s="239" t="s">
        <v>40</v>
      </c>
      <c r="N24" s="239"/>
      <c r="O24" s="155"/>
      <c r="P24" s="226" t="s">
        <v>781</v>
      </c>
      <c r="Q24" s="226"/>
      <c r="R24" s="155"/>
      <c r="S24" s="86" t="s">
        <v>777</v>
      </c>
      <c r="T24" s="86" t="str">
        <f>AGA!X66</f>
        <v>Nee</v>
      </c>
      <c r="U24" s="155"/>
    </row>
    <row r="25" spans="1:21" x14ac:dyDescent="0.3">
      <c r="A25" s="155"/>
      <c r="B25" s="86" t="s">
        <v>738</v>
      </c>
      <c r="C25" s="159"/>
      <c r="D25" s="236"/>
      <c r="E25" s="236"/>
      <c r="F25" s="155"/>
      <c r="G25" s="222" t="str">
        <f>AGA!X45</f>
        <v>Nee</v>
      </c>
      <c r="H25" s="224"/>
      <c r="I25" s="163"/>
      <c r="J25" s="86" t="str">
        <f>AGA!X45</f>
        <v>Nee</v>
      </c>
      <c r="K25" s="134" t="s">
        <v>751</v>
      </c>
      <c r="L25" s="155"/>
      <c r="M25" s="226" t="str">
        <f>AGA!X45</f>
        <v>Nee</v>
      </c>
      <c r="N25" s="226"/>
      <c r="O25" s="163"/>
      <c r="P25" s="240"/>
      <c r="Q25" s="240"/>
      <c r="R25" s="155"/>
      <c r="S25" s="86" t="s">
        <v>778</v>
      </c>
      <c r="T25" s="86" t="str">
        <f>AGA!X83</f>
        <v>Nee</v>
      </c>
      <c r="U25" s="155"/>
    </row>
    <row r="26" spans="1:21" x14ac:dyDescent="0.3">
      <c r="A26" s="155"/>
      <c r="B26" s="86" t="s">
        <v>782</v>
      </c>
      <c r="C26" s="86" t="str">
        <f>AGA!X50</f>
        <v>Optie</v>
      </c>
      <c r="D26" s="86" t="str">
        <f>AGA!X50</f>
        <v>Optie</v>
      </c>
      <c r="E26" s="134" t="s">
        <v>742</v>
      </c>
      <c r="F26" s="155"/>
      <c r="G26" s="222" t="str">
        <f>AGA!X50</f>
        <v>Optie</v>
      </c>
      <c r="H26" s="224"/>
      <c r="I26" s="163"/>
      <c r="J26" s="86" t="str">
        <f>AGA!X50</f>
        <v>Optie</v>
      </c>
      <c r="K26" s="134" t="s">
        <v>751</v>
      </c>
      <c r="L26" s="155"/>
      <c r="M26" s="226" t="str">
        <f>AGA!X51</f>
        <v>Optie</v>
      </c>
      <c r="N26" s="226"/>
      <c r="O26" s="163"/>
      <c r="P26" s="222" t="str">
        <f>AGA!X59</f>
        <v>Optie</v>
      </c>
      <c r="Q26" s="224"/>
      <c r="R26" s="155"/>
      <c r="S26" s="86" t="s">
        <v>779</v>
      </c>
      <c r="T26" s="86" t="str">
        <f>AGA!X73</f>
        <v>Nee</v>
      </c>
      <c r="U26" s="155"/>
    </row>
    <row r="27" spans="1:21" x14ac:dyDescent="0.3">
      <c r="A27" s="155"/>
      <c r="B27" s="86" t="s">
        <v>783</v>
      </c>
      <c r="C27" s="86"/>
      <c r="D27" s="86"/>
      <c r="E27" s="134" t="s">
        <v>742</v>
      </c>
      <c r="F27" s="155"/>
      <c r="G27" s="222"/>
      <c r="H27" s="224"/>
      <c r="I27" s="163"/>
      <c r="J27" s="86"/>
      <c r="K27" s="134" t="s">
        <v>751</v>
      </c>
      <c r="L27" s="155"/>
      <c r="M27" s="226"/>
      <c r="N27" s="226"/>
      <c r="O27" s="163"/>
      <c r="P27" s="222"/>
      <c r="Q27" s="224"/>
      <c r="R27" s="155"/>
      <c r="S27" s="86" t="s">
        <v>780</v>
      </c>
      <c r="T27" s="86" t="str">
        <f>AGA!X73</f>
        <v>Nee</v>
      </c>
      <c r="U27" s="155"/>
    </row>
    <row r="28" spans="1:21" x14ac:dyDescent="0.3">
      <c r="A28" s="155"/>
      <c r="B28" s="86" t="s">
        <v>784</v>
      </c>
      <c r="C28" s="86"/>
      <c r="D28" s="86"/>
      <c r="E28" s="134" t="s">
        <v>742</v>
      </c>
      <c r="F28" s="155"/>
      <c r="G28" s="222"/>
      <c r="H28" s="224"/>
      <c r="I28" s="163"/>
      <c r="J28" s="86"/>
      <c r="K28" s="134" t="s">
        <v>751</v>
      </c>
      <c r="L28" s="155"/>
      <c r="M28" s="226"/>
      <c r="N28" s="226"/>
      <c r="O28" s="163"/>
      <c r="P28" s="222"/>
      <c r="Q28" s="224"/>
      <c r="R28" s="155"/>
      <c r="S28" s="163"/>
      <c r="T28" s="163"/>
      <c r="U28" s="155"/>
    </row>
    <row r="29" spans="1:21" x14ac:dyDescent="0.3">
      <c r="A29" s="155"/>
      <c r="B29" s="86" t="s">
        <v>785</v>
      </c>
      <c r="C29" s="86"/>
      <c r="D29" s="86"/>
      <c r="E29" s="134" t="s">
        <v>742</v>
      </c>
      <c r="F29" s="155"/>
      <c r="G29" s="226"/>
      <c r="H29" s="226"/>
      <c r="I29" s="163"/>
      <c r="J29" s="86"/>
      <c r="K29" s="134" t="s">
        <v>751</v>
      </c>
      <c r="L29" s="155"/>
      <c r="M29" s="226"/>
      <c r="N29" s="226"/>
      <c r="O29" s="163"/>
      <c r="P29" s="226"/>
      <c r="Q29" s="226"/>
      <c r="R29" s="155"/>
      <c r="S29" s="163"/>
      <c r="T29" s="163"/>
      <c r="U29" s="155"/>
    </row>
    <row r="30" spans="1:21" x14ac:dyDescent="0.3">
      <c r="A30" s="155"/>
      <c r="B30" s="86" t="s">
        <v>786</v>
      </c>
      <c r="C30" s="86"/>
      <c r="D30" s="86"/>
      <c r="E30" s="134" t="s">
        <v>742</v>
      </c>
      <c r="F30" s="155"/>
      <c r="G30" s="238"/>
      <c r="H30" s="238"/>
      <c r="I30" s="163"/>
      <c r="J30" s="86"/>
      <c r="K30" s="134" t="s">
        <v>751</v>
      </c>
      <c r="L30" s="155"/>
      <c r="M30" s="226"/>
      <c r="N30" s="226"/>
      <c r="O30" s="163"/>
      <c r="P30" s="226"/>
      <c r="Q30" s="226"/>
      <c r="R30" s="155"/>
      <c r="S30" s="163"/>
      <c r="T30" s="163"/>
      <c r="U30" s="155"/>
    </row>
    <row r="31" spans="1:21" x14ac:dyDescent="0.3">
      <c r="A31" s="155"/>
      <c r="B31" s="155"/>
      <c r="C31" s="155"/>
      <c r="D31" s="155"/>
      <c r="E31" s="155"/>
      <c r="F31" s="155"/>
      <c r="G31" s="155"/>
      <c r="H31" s="155"/>
      <c r="I31" s="155"/>
      <c r="J31" s="155"/>
      <c r="K31" s="155"/>
      <c r="L31" s="155"/>
      <c r="M31" s="155"/>
      <c r="N31" s="155"/>
      <c r="O31" s="155"/>
      <c r="P31" s="155"/>
      <c r="Q31" s="155"/>
      <c r="R31" s="155"/>
      <c r="S31" s="155"/>
      <c r="T31" s="155"/>
      <c r="U31" s="155"/>
    </row>
    <row r="32" spans="1:21" x14ac:dyDescent="0.3">
      <c r="A32" s="155"/>
      <c r="B32" s="88" t="s">
        <v>102</v>
      </c>
      <c r="C32" s="86" t="str">
        <f>AGA!X258</f>
        <v>Nee</v>
      </c>
      <c r="D32" s="86" t="str">
        <f>AGA!X258</f>
        <v>Nee</v>
      </c>
      <c r="E32" s="134" t="s">
        <v>742</v>
      </c>
      <c r="F32" s="155"/>
      <c r="G32" s="86" t="str">
        <f>AGA!X258</f>
        <v>Nee</v>
      </c>
      <c r="H32" s="155"/>
      <c r="I32" s="155"/>
      <c r="J32" s="86" t="str">
        <f>AGA!X258</f>
        <v>Nee</v>
      </c>
      <c r="K32" s="134" t="s">
        <v>751</v>
      </c>
      <c r="L32" s="155"/>
      <c r="M32" s="86" t="s">
        <v>36</v>
      </c>
      <c r="N32" s="226" t="str">
        <f>AGA!X258</f>
        <v>Nee</v>
      </c>
      <c r="O32" s="226"/>
      <c r="P32" s="226"/>
      <c r="Q32" s="155"/>
      <c r="R32" s="155"/>
      <c r="S32" s="155"/>
      <c r="T32" s="155"/>
      <c r="U32" s="155"/>
    </row>
    <row r="33" spans="1:21" x14ac:dyDescent="0.3">
      <c r="A33" s="155"/>
      <c r="B33" s="155"/>
      <c r="C33" s="155"/>
      <c r="D33" s="155"/>
      <c r="E33" s="155"/>
      <c r="F33" s="155"/>
      <c r="G33" s="155"/>
      <c r="H33" s="155"/>
      <c r="I33" s="155"/>
      <c r="J33" s="155"/>
      <c r="K33" s="155"/>
      <c r="L33" s="155"/>
      <c r="M33" s="155"/>
      <c r="N33" s="155"/>
      <c r="O33" s="155"/>
      <c r="P33" s="155"/>
      <c r="Q33" s="155"/>
      <c r="R33" s="155"/>
      <c r="S33" s="155"/>
      <c r="T33" s="155"/>
      <c r="U33" s="155"/>
    </row>
    <row r="34" spans="1:21" ht="6" customHeight="1" x14ac:dyDescent="0.3">
      <c r="A34" s="158"/>
      <c r="B34" s="158"/>
      <c r="C34" s="158"/>
      <c r="D34" s="158"/>
      <c r="E34" s="158"/>
      <c r="F34" s="158"/>
      <c r="G34" s="158"/>
      <c r="H34" s="158"/>
      <c r="I34" s="158"/>
      <c r="J34" s="158"/>
      <c r="K34" s="158"/>
      <c r="L34" s="158"/>
      <c r="M34" s="158"/>
      <c r="N34" s="158"/>
      <c r="O34" s="158"/>
      <c r="P34" s="158"/>
      <c r="Q34" s="158"/>
      <c r="R34" s="158"/>
      <c r="S34" s="158"/>
      <c r="T34" s="158"/>
      <c r="U34" s="158"/>
    </row>
    <row r="35" spans="1:21" x14ac:dyDescent="0.3">
      <c r="A35" s="155"/>
      <c r="B35" s="155"/>
      <c r="C35" s="155"/>
      <c r="D35" s="155"/>
      <c r="E35" s="155"/>
      <c r="F35" s="155"/>
      <c r="G35" s="155"/>
      <c r="H35" s="155"/>
      <c r="I35" s="155"/>
      <c r="J35" s="155"/>
      <c r="K35" s="155"/>
      <c r="L35" s="155"/>
      <c r="M35" s="155"/>
      <c r="N35" s="155"/>
      <c r="O35" s="155"/>
      <c r="P35" s="155"/>
      <c r="Q35" s="155"/>
      <c r="R35" s="155"/>
      <c r="S35" s="155"/>
      <c r="T35" s="155"/>
      <c r="U35" s="155"/>
    </row>
    <row r="36" spans="1:21" x14ac:dyDescent="0.3">
      <c r="A36" s="155"/>
      <c r="B36" s="221" t="s">
        <v>752</v>
      </c>
      <c r="C36" s="221"/>
      <c r="D36" s="221"/>
      <c r="E36" s="221"/>
      <c r="F36" s="221"/>
      <c r="G36" s="221"/>
      <c r="H36" s="221"/>
      <c r="I36" s="221"/>
      <c r="J36" s="221"/>
      <c r="K36" s="221"/>
      <c r="L36" s="221"/>
      <c r="M36" s="221"/>
      <c r="N36" s="221"/>
      <c r="O36" s="221"/>
      <c r="P36" s="221"/>
      <c r="Q36" s="221"/>
      <c r="R36" s="221"/>
      <c r="S36" s="221"/>
      <c r="T36" s="221"/>
      <c r="U36" s="155"/>
    </row>
    <row r="37" spans="1:21" x14ac:dyDescent="0.3">
      <c r="A37" s="155"/>
      <c r="B37" s="227" t="str">
        <f>IF(C11="Ja","Ja",IF(C11="Nee","Nee",IF(C11="Optie","Optie","Nvt")))</f>
        <v>Nee</v>
      </c>
      <c r="C37" s="228"/>
      <c r="D37" s="228"/>
      <c r="E37" s="228"/>
      <c r="F37" s="228"/>
      <c r="G37" s="228"/>
      <c r="H37" s="228"/>
      <c r="I37" s="228"/>
      <c r="J37" s="228"/>
      <c r="K37" s="228"/>
      <c r="L37" s="228"/>
      <c r="M37" s="228"/>
      <c r="N37" s="228"/>
      <c r="O37" s="228"/>
      <c r="P37" s="223" t="str">
        <f>B37</f>
        <v>Nee</v>
      </c>
      <c r="Q37" s="223"/>
      <c r="R37" s="223"/>
      <c r="S37" s="223"/>
      <c r="T37" s="233" t="str">
        <f>P43</f>
        <v>Nee</v>
      </c>
      <c r="U37" s="155"/>
    </row>
    <row r="38" spans="1:21" x14ac:dyDescent="0.3">
      <c r="A38" s="155"/>
      <c r="B38" s="229"/>
      <c r="C38" s="230"/>
      <c r="D38" s="230"/>
      <c r="E38" s="230"/>
      <c r="F38" s="230"/>
      <c r="G38" s="230"/>
      <c r="H38" s="230"/>
      <c r="I38" s="230"/>
      <c r="J38" s="230"/>
      <c r="K38" s="230"/>
      <c r="L38" s="230"/>
      <c r="M38" s="230"/>
      <c r="N38" s="230"/>
      <c r="O38" s="230"/>
      <c r="P38" s="134" t="s">
        <v>753</v>
      </c>
      <c r="Q38" s="225" t="s">
        <v>356</v>
      </c>
      <c r="R38" s="225"/>
      <c r="S38" s="225"/>
      <c r="T38" s="234"/>
      <c r="U38" s="155"/>
    </row>
    <row r="39" spans="1:21" x14ac:dyDescent="0.3">
      <c r="A39" s="155"/>
      <c r="B39" s="229"/>
      <c r="C39" s="230"/>
      <c r="D39" s="230"/>
      <c r="E39" s="230"/>
      <c r="F39" s="230"/>
      <c r="G39" s="230"/>
      <c r="H39" s="230"/>
      <c r="I39" s="230"/>
      <c r="J39" s="230"/>
      <c r="K39" s="230"/>
      <c r="L39" s="230"/>
      <c r="M39" s="230"/>
      <c r="N39" s="230"/>
      <c r="O39" s="230"/>
      <c r="P39" s="86" t="s">
        <v>754</v>
      </c>
      <c r="Q39" s="226" t="s">
        <v>758</v>
      </c>
      <c r="R39" s="226"/>
      <c r="S39" s="226"/>
      <c r="T39" s="234"/>
      <c r="U39" s="155"/>
    </row>
    <row r="40" spans="1:21" x14ac:dyDescent="0.3">
      <c r="A40" s="155"/>
      <c r="B40" s="229"/>
      <c r="C40" s="230"/>
      <c r="D40" s="230"/>
      <c r="E40" s="230"/>
      <c r="F40" s="230"/>
      <c r="G40" s="230"/>
      <c r="H40" s="230"/>
      <c r="I40" s="230"/>
      <c r="J40" s="230"/>
      <c r="K40" s="230"/>
      <c r="L40" s="230"/>
      <c r="M40" s="230"/>
      <c r="N40" s="230"/>
      <c r="O40" s="230"/>
      <c r="P40" s="86" t="s">
        <v>755</v>
      </c>
      <c r="Q40" s="226" t="s">
        <v>759</v>
      </c>
      <c r="R40" s="226"/>
      <c r="S40" s="226"/>
      <c r="T40" s="234"/>
      <c r="U40" s="155"/>
    </row>
    <row r="41" spans="1:21" x14ac:dyDescent="0.3">
      <c r="A41" s="155"/>
      <c r="B41" s="229"/>
      <c r="C41" s="230"/>
      <c r="D41" s="230"/>
      <c r="E41" s="230"/>
      <c r="F41" s="230"/>
      <c r="G41" s="230"/>
      <c r="H41" s="230"/>
      <c r="I41" s="230"/>
      <c r="J41" s="230"/>
      <c r="K41" s="230"/>
      <c r="L41" s="230"/>
      <c r="M41" s="230"/>
      <c r="N41" s="230"/>
      <c r="O41" s="230"/>
      <c r="P41" s="86" t="s">
        <v>756</v>
      </c>
      <c r="Q41" s="226" t="s">
        <v>760</v>
      </c>
      <c r="R41" s="226"/>
      <c r="S41" s="226"/>
      <c r="T41" s="234"/>
      <c r="U41" s="155"/>
    </row>
    <row r="42" spans="1:21" x14ac:dyDescent="0.3">
      <c r="A42" s="155"/>
      <c r="B42" s="229"/>
      <c r="C42" s="230"/>
      <c r="D42" s="230"/>
      <c r="E42" s="230"/>
      <c r="F42" s="230"/>
      <c r="G42" s="230"/>
      <c r="H42" s="230"/>
      <c r="I42" s="230"/>
      <c r="J42" s="230"/>
      <c r="K42" s="230"/>
      <c r="L42" s="230"/>
      <c r="M42" s="230"/>
      <c r="N42" s="230"/>
      <c r="O42" s="230"/>
      <c r="P42" s="86" t="s">
        <v>757</v>
      </c>
      <c r="Q42" s="226" t="s">
        <v>761</v>
      </c>
      <c r="R42" s="226"/>
      <c r="S42" s="226"/>
      <c r="T42" s="234"/>
      <c r="U42" s="155"/>
    </row>
    <row r="43" spans="1:21" x14ac:dyDescent="0.3">
      <c r="A43" s="155"/>
      <c r="B43" s="231"/>
      <c r="C43" s="232"/>
      <c r="D43" s="232"/>
      <c r="E43" s="232"/>
      <c r="F43" s="232"/>
      <c r="G43" s="232"/>
      <c r="H43" s="232"/>
      <c r="I43" s="232"/>
      <c r="J43" s="232"/>
      <c r="K43" s="232"/>
      <c r="L43" s="232"/>
      <c r="M43" s="232"/>
      <c r="N43" s="232"/>
      <c r="O43" s="232"/>
      <c r="P43" s="223" t="str">
        <f>B37</f>
        <v>Nee</v>
      </c>
      <c r="Q43" s="223"/>
      <c r="R43" s="223"/>
      <c r="S43" s="223"/>
      <c r="T43" s="235"/>
      <c r="U43" s="155"/>
    </row>
    <row r="44" spans="1:21" x14ac:dyDescent="0.3">
      <c r="A44" s="155"/>
      <c r="B44" s="155"/>
      <c r="C44" s="155"/>
      <c r="D44" s="155"/>
      <c r="E44" s="155"/>
      <c r="F44" s="155"/>
      <c r="G44" s="155"/>
      <c r="H44" s="155"/>
      <c r="I44" s="155"/>
      <c r="J44" s="155"/>
      <c r="K44" s="155"/>
      <c r="L44" s="155"/>
      <c r="M44" s="155"/>
      <c r="N44" s="155"/>
      <c r="O44" s="155"/>
      <c r="P44" s="155"/>
      <c r="Q44" s="155"/>
      <c r="R44" s="155"/>
      <c r="S44" s="155"/>
      <c r="T44" s="155"/>
      <c r="U44" s="155"/>
    </row>
  </sheetData>
  <mergeCells count="95">
    <mergeCell ref="A1:U1"/>
    <mergeCell ref="S3:T3"/>
    <mergeCell ref="C4:E4"/>
    <mergeCell ref="G4:I4"/>
    <mergeCell ref="J4:K4"/>
    <mergeCell ref="M4:O4"/>
    <mergeCell ref="P4:Q4"/>
    <mergeCell ref="S4:T5"/>
    <mergeCell ref="C5:E5"/>
    <mergeCell ref="G5:I5"/>
    <mergeCell ref="J5:K5"/>
    <mergeCell ref="M5:O5"/>
    <mergeCell ref="P5:Q5"/>
    <mergeCell ref="C6:E6"/>
    <mergeCell ref="G6:I6"/>
    <mergeCell ref="J6:K6"/>
    <mergeCell ref="C7:E7"/>
    <mergeCell ref="G7:I7"/>
    <mergeCell ref="J7:K7"/>
    <mergeCell ref="C11:E11"/>
    <mergeCell ref="G11:I11"/>
    <mergeCell ref="J11:K11"/>
    <mergeCell ref="C12:E12"/>
    <mergeCell ref="G12:I12"/>
    <mergeCell ref="J12:K12"/>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M18:O18"/>
    <mergeCell ref="P18:Q18"/>
    <mergeCell ref="C19:E19"/>
    <mergeCell ref="G19:I19"/>
    <mergeCell ref="J19:K19"/>
    <mergeCell ref="M19:O19"/>
    <mergeCell ref="P19:Q19"/>
    <mergeCell ref="C22:E22"/>
    <mergeCell ref="G22:I22"/>
    <mergeCell ref="J22:K22"/>
    <mergeCell ref="M22:O22"/>
    <mergeCell ref="C20:E20"/>
    <mergeCell ref="G20:I20"/>
    <mergeCell ref="J20:K20"/>
    <mergeCell ref="M20:O20"/>
    <mergeCell ref="J21:K21"/>
    <mergeCell ref="G21:I21"/>
    <mergeCell ref="M21:O21"/>
    <mergeCell ref="D21:E21"/>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P22:Q22"/>
    <mergeCell ref="P24:Q24"/>
    <mergeCell ref="M24:N24"/>
    <mergeCell ref="M25:N25"/>
    <mergeCell ref="M26:N26"/>
    <mergeCell ref="P25:Q25"/>
    <mergeCell ref="P26:Q26"/>
    <mergeCell ref="P28:Q28"/>
    <mergeCell ref="G24:H24"/>
    <mergeCell ref="G25:H25"/>
    <mergeCell ref="G26:H26"/>
    <mergeCell ref="G27:H27"/>
    <mergeCell ref="G28:H28"/>
    <mergeCell ref="G30:H30"/>
    <mergeCell ref="M29:N29"/>
    <mergeCell ref="M30:N30"/>
    <mergeCell ref="P29:Q29"/>
    <mergeCell ref="P30:Q30"/>
    <mergeCell ref="G29:H29"/>
  </mergeCells>
  <conditionalFormatting sqref="A1:U2 A23:U23 A18:C22 F18:U20 A6:U17 A3:S4 A5:R5 U3:U5 F22:P22 L21:P21 F21:J21 R21:U22 A31:U44 O24:P30 R24:U30 A24:G30 I24:M30">
    <cfRule type="cellIs" dxfId="131" priority="1" operator="equal">
      <formula>"Nvt"</formula>
    </cfRule>
    <cfRule type="cellIs" dxfId="130" priority="2" operator="equal">
      <formula>"Optie"</formula>
    </cfRule>
    <cfRule type="cellIs" dxfId="129" priority="3" operator="equal">
      <formula>"Nee"</formula>
    </cfRule>
    <cfRule type="cellIs" dxfId="128"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61"/>
  <sheetViews>
    <sheetView workbookViewId="0">
      <pane xSplit="1" ySplit="1" topLeftCell="B2" activePane="bottomRight" state="frozen"/>
      <selection activeCell="S25" sqref="S25"/>
      <selection pane="topRight" activeCell="S25" sqref="S25"/>
      <selection pane="bottomLeft" activeCell="S25" sqref="S25"/>
      <selection pane="bottomRight" activeCell="B1" sqref="B1:B1048576"/>
    </sheetView>
  </sheetViews>
  <sheetFormatPr defaultRowHeight="14.4" outlineLevelRow="2" outlineLevelCol="1" x14ac:dyDescent="0.3"/>
  <cols>
    <col min="1" max="1" width="25.6640625" style="2" bestFit="1" customWidth="1"/>
    <col min="2" max="2" width="3.44140625" style="2" hidden="1" customWidth="1"/>
    <col min="3" max="3" width="14.44140625" style="2" hidden="1" customWidth="1" outlineLevel="1"/>
    <col min="4" max="4" width="3.33203125" style="2" hidden="1" customWidth="1" outlineLevel="1"/>
    <col min="5" max="5" width="25.6640625" style="2" hidden="1" customWidth="1" outlineLevel="1"/>
    <col min="6" max="6" width="3.5546875" style="2" hidden="1" customWidth="1" outlineLevel="1"/>
    <col min="7" max="7" width="15.21875" style="2" hidden="1" customWidth="1" outlineLevel="1"/>
    <col min="8" max="8" width="3.33203125" style="2" customWidth="1" collapsed="1"/>
    <col min="9" max="9" width="19" style="2" hidden="1" customWidth="1" outlineLevel="1"/>
    <col min="10" max="11" width="34.44140625" style="2" hidden="1" customWidth="1" outlineLevel="1"/>
    <col min="12" max="12" width="3.33203125" style="2" customWidth="1" collapsed="1"/>
    <col min="13" max="13" width="12.6640625" style="2" hidden="1" customWidth="1" outlineLevel="1"/>
    <col min="14" max="14" width="3.33203125" style="2" customWidth="1" collapsed="1"/>
    <col min="15" max="15" width="13.44140625" style="2" hidden="1" customWidth="1" outlineLevel="1"/>
    <col min="16" max="16" width="3.33203125" style="2" customWidth="1" collapsed="1"/>
    <col min="17" max="16384" width="8.88671875" style="2"/>
  </cols>
  <sheetData>
    <row r="1" spans="1:16" ht="90" customHeight="1" x14ac:dyDescent="0.3">
      <c r="A1" s="8" t="s">
        <v>426</v>
      </c>
      <c r="C1" s="8" t="s">
        <v>426</v>
      </c>
      <c r="H1" s="30" t="s">
        <v>469</v>
      </c>
      <c r="I1" s="1" t="s">
        <v>442</v>
      </c>
      <c r="J1" s="1" t="s">
        <v>348</v>
      </c>
      <c r="K1" s="1" t="s">
        <v>349</v>
      </c>
      <c r="L1" s="30" t="s">
        <v>468</v>
      </c>
      <c r="M1" s="1" t="s">
        <v>465</v>
      </c>
      <c r="N1" s="30" t="s">
        <v>465</v>
      </c>
      <c r="O1" s="1" t="s">
        <v>342</v>
      </c>
      <c r="P1" s="30" t="s">
        <v>467</v>
      </c>
    </row>
    <row r="2" spans="1:16" x14ac:dyDescent="0.3">
      <c r="A2" s="8" t="str">
        <f>E2</f>
        <v>OpdrachtID</v>
      </c>
      <c r="D2" s="246" t="s">
        <v>426</v>
      </c>
      <c r="E2" s="18" t="s">
        <v>0</v>
      </c>
      <c r="I2" s="1" t="s">
        <v>135</v>
      </c>
      <c r="J2" s="1"/>
      <c r="K2" s="1"/>
      <c r="M2" s="1" t="s">
        <v>338</v>
      </c>
      <c r="O2" s="1"/>
    </row>
    <row r="3" spans="1:16" x14ac:dyDescent="0.3">
      <c r="A3" s="8" t="str">
        <f t="shared" ref="A3:A16" si="0">E3</f>
        <v>Versienummer</v>
      </c>
      <c r="D3" s="246"/>
      <c r="E3" s="18" t="s">
        <v>1</v>
      </c>
      <c r="I3" s="1" t="s">
        <v>136</v>
      </c>
      <c r="J3" s="1"/>
      <c r="K3" s="1"/>
      <c r="M3" s="1" t="s">
        <v>338</v>
      </c>
      <c r="O3" s="1"/>
    </row>
    <row r="4" spans="1:16" x14ac:dyDescent="0.3">
      <c r="A4" s="3" t="str">
        <f t="shared" si="0"/>
        <v>Bijlagen [+]</v>
      </c>
      <c r="D4" s="246"/>
      <c r="E4" s="14" t="s">
        <v>166</v>
      </c>
      <c r="I4" s="1" t="s">
        <v>201</v>
      </c>
      <c r="J4" s="1"/>
      <c r="K4" s="1"/>
      <c r="M4" s="1" t="s">
        <v>340</v>
      </c>
      <c r="O4" s="1"/>
    </row>
    <row r="5" spans="1:16" hidden="1" outlineLevel="1" x14ac:dyDescent="0.3">
      <c r="A5" s="8" t="str">
        <f>G5</f>
        <v>BijlageID</v>
      </c>
      <c r="D5" s="246"/>
      <c r="F5" s="245" t="s">
        <v>167</v>
      </c>
      <c r="G5" s="8" t="s">
        <v>2</v>
      </c>
      <c r="I5" s="1" t="s">
        <v>137</v>
      </c>
      <c r="J5" s="1"/>
      <c r="K5" s="1"/>
      <c r="M5" s="1" t="s">
        <v>338</v>
      </c>
      <c r="O5" s="1"/>
    </row>
    <row r="6" spans="1:16" hidden="1" outlineLevel="1" x14ac:dyDescent="0.3">
      <c r="A6" s="8" t="str">
        <f t="shared" ref="A6:A11" si="1">G6</f>
        <v>Bestandsnaam</v>
      </c>
      <c r="D6" s="246"/>
      <c r="F6" s="245"/>
      <c r="G6" s="8" t="s">
        <v>3</v>
      </c>
      <c r="I6" s="1" t="s">
        <v>137</v>
      </c>
      <c r="J6" s="1"/>
      <c r="K6" s="1"/>
      <c r="M6" s="1" t="s">
        <v>338</v>
      </c>
      <c r="O6" s="1"/>
    </row>
    <row r="7" spans="1:16" hidden="1" outlineLevel="1" x14ac:dyDescent="0.3">
      <c r="A7" s="8" t="str">
        <f t="shared" si="1"/>
        <v>Extensie</v>
      </c>
      <c r="D7" s="246"/>
      <c r="F7" s="245"/>
      <c r="G7" s="8" t="s">
        <v>4</v>
      </c>
      <c r="I7" s="1" t="s">
        <v>137</v>
      </c>
      <c r="J7" s="1"/>
      <c r="K7" s="1"/>
      <c r="M7" s="1" t="s">
        <v>338</v>
      </c>
      <c r="O7" s="1"/>
    </row>
    <row r="8" spans="1:16" hidden="1" outlineLevel="1" x14ac:dyDescent="0.3">
      <c r="A8" s="3" t="str">
        <f t="shared" si="1"/>
        <v>Omschrijving</v>
      </c>
      <c r="D8" s="246"/>
      <c r="F8" s="245"/>
      <c r="G8" s="3" t="s">
        <v>5</v>
      </c>
      <c r="I8" s="1" t="s">
        <v>137</v>
      </c>
      <c r="J8" s="1"/>
      <c r="K8" s="1"/>
      <c r="M8" s="1"/>
      <c r="O8" s="1" t="s">
        <v>448</v>
      </c>
    </row>
    <row r="9" spans="1:16" ht="244.8" hidden="1" outlineLevel="1" x14ac:dyDescent="0.3">
      <c r="A9" s="8" t="str">
        <f t="shared" si="1"/>
        <v>Documentsoort</v>
      </c>
      <c r="D9" s="246"/>
      <c r="F9" s="245"/>
      <c r="G9" s="8" t="s">
        <v>6</v>
      </c>
      <c r="I9" s="1" t="s">
        <v>138</v>
      </c>
      <c r="J9" s="22" t="s">
        <v>372</v>
      </c>
      <c r="K9" s="22" t="s">
        <v>503</v>
      </c>
      <c r="M9" s="1" t="s">
        <v>338</v>
      </c>
      <c r="O9" s="1"/>
    </row>
    <row r="10" spans="1:16" hidden="1" outlineLevel="1" x14ac:dyDescent="0.3">
      <c r="A10" s="3" t="str">
        <f t="shared" si="1"/>
        <v>MIMEType</v>
      </c>
      <c r="D10" s="246"/>
      <c r="F10" s="245"/>
      <c r="G10" s="3" t="s">
        <v>7</v>
      </c>
      <c r="I10" s="1" t="s">
        <v>137</v>
      </c>
      <c r="J10" s="1"/>
      <c r="K10" s="1"/>
      <c r="M10" s="1"/>
      <c r="O10" s="1" t="s">
        <v>448</v>
      </c>
    </row>
    <row r="11" spans="1:16" hidden="1" outlineLevel="1" x14ac:dyDescent="0.3">
      <c r="A11" s="3" t="str">
        <f t="shared" si="1"/>
        <v>Versienummer</v>
      </c>
      <c r="D11" s="246"/>
      <c r="F11" s="245"/>
      <c r="G11" s="3" t="s">
        <v>1</v>
      </c>
      <c r="I11" s="1" t="s">
        <v>139</v>
      </c>
      <c r="J11" s="1"/>
      <c r="K11" s="1"/>
      <c r="M11" s="1"/>
      <c r="O11" s="1" t="s">
        <v>448</v>
      </c>
    </row>
    <row r="12" spans="1:16" collapsed="1" x14ac:dyDescent="0.3">
      <c r="A12" s="3" t="str">
        <f t="shared" si="0"/>
        <v>AantalBijstellingen</v>
      </c>
      <c r="D12" s="246"/>
      <c r="E12" s="14" t="s">
        <v>427</v>
      </c>
      <c r="I12" s="1" t="s">
        <v>270</v>
      </c>
      <c r="J12" s="1"/>
      <c r="K12" s="1"/>
      <c r="M12" s="1" t="s">
        <v>338</v>
      </c>
      <c r="O12" s="1"/>
    </row>
    <row r="13" spans="1:16" x14ac:dyDescent="0.3">
      <c r="A13" s="8" t="str">
        <f t="shared" si="0"/>
        <v>Bijstelling [+]</v>
      </c>
      <c r="D13" s="246"/>
      <c r="E13" s="18" t="s">
        <v>428</v>
      </c>
      <c r="I13" s="1" t="s">
        <v>439</v>
      </c>
      <c r="J13" s="1"/>
      <c r="K13" s="1"/>
      <c r="M13" s="1" t="s">
        <v>338</v>
      </c>
      <c r="O13" s="1"/>
    </row>
    <row r="14" spans="1:16" ht="216" hidden="1" outlineLevel="1" x14ac:dyDescent="0.3">
      <c r="A14" s="8" t="str">
        <f>G14</f>
        <v>Bijstellingreden</v>
      </c>
      <c r="D14" s="246"/>
      <c r="F14" s="246" t="s">
        <v>438</v>
      </c>
      <c r="G14" s="8" t="s">
        <v>429</v>
      </c>
      <c r="I14" s="1" t="s">
        <v>440</v>
      </c>
      <c r="J14" s="22" t="s">
        <v>502</v>
      </c>
      <c r="K14" s="22" t="s">
        <v>822</v>
      </c>
      <c r="M14" s="1" t="s">
        <v>338</v>
      </c>
      <c r="O14" s="1"/>
    </row>
    <row r="15" spans="1:16" hidden="1" outlineLevel="1" x14ac:dyDescent="0.3">
      <c r="A15" s="8" t="str">
        <f>G15</f>
        <v>Toelichting</v>
      </c>
      <c r="D15" s="246"/>
      <c r="F15" s="246"/>
      <c r="G15" s="8" t="s">
        <v>15</v>
      </c>
      <c r="I15" s="1" t="s">
        <v>137</v>
      </c>
      <c r="J15" s="1"/>
      <c r="K15" s="1"/>
      <c r="M15" s="1" t="s">
        <v>338</v>
      </c>
      <c r="O15" s="1"/>
    </row>
    <row r="16" spans="1:16" collapsed="1" x14ac:dyDescent="0.3">
      <c r="A16" s="3" t="str">
        <f t="shared" si="0"/>
        <v>ContactpersoonAannemer [+]</v>
      </c>
      <c r="D16" s="246"/>
      <c r="E16" s="14" t="s">
        <v>437</v>
      </c>
      <c r="I16" s="1" t="s">
        <v>441</v>
      </c>
      <c r="J16" s="1"/>
      <c r="K16" s="1"/>
      <c r="M16" s="1" t="s">
        <v>338</v>
      </c>
      <c r="O16" s="1"/>
    </row>
    <row r="17" spans="1:15" hidden="1" outlineLevel="2" x14ac:dyDescent="0.3">
      <c r="A17" s="3" t="str">
        <f>G17</f>
        <v>Aanhef</v>
      </c>
      <c r="D17" s="246"/>
      <c r="F17" s="245" t="s">
        <v>430</v>
      </c>
      <c r="G17" s="3" t="s">
        <v>431</v>
      </c>
      <c r="I17" s="1" t="s">
        <v>137</v>
      </c>
      <c r="J17" s="1"/>
      <c r="K17" s="1"/>
      <c r="M17" s="1" t="s">
        <v>340</v>
      </c>
      <c r="O17" s="1"/>
    </row>
    <row r="18" spans="1:15" hidden="1" outlineLevel="2" x14ac:dyDescent="0.3">
      <c r="A18" s="8" t="str">
        <f t="shared" ref="A18:A23" si="2">G18</f>
        <v>Achternaam</v>
      </c>
      <c r="D18" s="246"/>
      <c r="F18" s="245"/>
      <c r="G18" s="8" t="s">
        <v>432</v>
      </c>
      <c r="I18" s="1" t="s">
        <v>137</v>
      </c>
      <c r="J18" s="1"/>
      <c r="K18" s="1"/>
      <c r="M18" s="1" t="s">
        <v>338</v>
      </c>
      <c r="O18" s="1"/>
    </row>
    <row r="19" spans="1:15" hidden="1" outlineLevel="2" x14ac:dyDescent="0.3">
      <c r="A19" s="3" t="str">
        <f t="shared" si="2"/>
        <v>Voorletters</v>
      </c>
      <c r="D19" s="246"/>
      <c r="F19" s="245"/>
      <c r="G19" s="3" t="s">
        <v>433</v>
      </c>
      <c r="I19" s="1" t="s">
        <v>137</v>
      </c>
      <c r="J19" s="1"/>
      <c r="K19" s="1"/>
      <c r="M19" s="1" t="s">
        <v>340</v>
      </c>
      <c r="O19" s="1"/>
    </row>
    <row r="20" spans="1:15" hidden="1" outlineLevel="2" x14ac:dyDescent="0.3">
      <c r="A20" s="3" t="str">
        <f t="shared" si="2"/>
        <v>Tussenvoegsel</v>
      </c>
      <c r="D20" s="246"/>
      <c r="F20" s="245"/>
      <c r="G20" s="3" t="s">
        <v>434</v>
      </c>
      <c r="I20" s="1" t="s">
        <v>137</v>
      </c>
      <c r="J20" s="1"/>
      <c r="K20" s="1"/>
      <c r="M20" s="1" t="s">
        <v>340</v>
      </c>
      <c r="O20" s="1"/>
    </row>
    <row r="21" spans="1:15" hidden="1" outlineLevel="2" x14ac:dyDescent="0.3">
      <c r="A21" s="8" t="str">
        <f t="shared" si="2"/>
        <v>Telefoonnummer</v>
      </c>
      <c r="D21" s="246"/>
      <c r="F21" s="245"/>
      <c r="G21" s="8" t="s">
        <v>404</v>
      </c>
      <c r="I21" s="1" t="s">
        <v>137</v>
      </c>
      <c r="J21" s="1"/>
      <c r="K21" s="1"/>
      <c r="M21" s="1" t="s">
        <v>338</v>
      </c>
      <c r="O21" s="1"/>
    </row>
    <row r="22" spans="1:15" hidden="1" outlineLevel="2" x14ac:dyDescent="0.3">
      <c r="A22" s="3" t="str">
        <f t="shared" si="2"/>
        <v>Mobielnummer</v>
      </c>
      <c r="D22" s="246"/>
      <c r="F22" s="245"/>
      <c r="G22" s="3" t="s">
        <v>435</v>
      </c>
      <c r="I22" s="1" t="s">
        <v>137</v>
      </c>
      <c r="J22" s="1"/>
      <c r="K22" s="1"/>
      <c r="M22" s="1" t="s">
        <v>340</v>
      </c>
      <c r="O22" s="1"/>
    </row>
    <row r="23" spans="1:15" hidden="1" outlineLevel="2" x14ac:dyDescent="0.3">
      <c r="A23" s="3" t="str">
        <f t="shared" si="2"/>
        <v>Emailadres</v>
      </c>
      <c r="D23" s="246"/>
      <c r="F23" s="245"/>
      <c r="G23" s="3" t="s">
        <v>436</v>
      </c>
      <c r="I23" s="1" t="s">
        <v>137</v>
      </c>
      <c r="J23" s="1"/>
      <c r="K23" s="1"/>
      <c r="M23" s="1" t="s">
        <v>340</v>
      </c>
      <c r="O23" s="1"/>
    </row>
    <row r="24" spans="1:15" collapsed="1" x14ac:dyDescent="0.3"/>
    <row r="47" spans="10:11" x14ac:dyDescent="0.3">
      <c r="J47" s="165"/>
      <c r="K47" s="2" t="s">
        <v>807</v>
      </c>
    </row>
    <row r="48" spans="10:11" x14ac:dyDescent="0.3">
      <c r="K48" s="2" t="s">
        <v>808</v>
      </c>
    </row>
    <row r="49" spans="11:11" x14ac:dyDescent="0.3">
      <c r="K49" s="2" t="s">
        <v>809</v>
      </c>
    </row>
    <row r="50" spans="11:11" x14ac:dyDescent="0.3">
      <c r="K50" s="2" t="s">
        <v>810</v>
      </c>
    </row>
    <row r="51" spans="11:11" x14ac:dyDescent="0.3">
      <c r="K51" s="2" t="s">
        <v>811</v>
      </c>
    </row>
    <row r="52" spans="11:11" x14ac:dyDescent="0.3">
      <c r="K52" s="2" t="s">
        <v>812</v>
      </c>
    </row>
    <row r="53" spans="11:11" x14ac:dyDescent="0.3">
      <c r="K53" s="2" t="s">
        <v>813</v>
      </c>
    </row>
    <row r="54" spans="11:11" x14ac:dyDescent="0.3">
      <c r="K54" s="2" t="s">
        <v>814</v>
      </c>
    </row>
    <row r="55" spans="11:11" x14ac:dyDescent="0.3">
      <c r="K55" s="2" t="s">
        <v>815</v>
      </c>
    </row>
    <row r="56" spans="11:11" x14ac:dyDescent="0.3">
      <c r="K56" s="2" t="s">
        <v>816</v>
      </c>
    </row>
    <row r="57" spans="11:11" x14ac:dyDescent="0.3">
      <c r="K57" s="2" t="s">
        <v>817</v>
      </c>
    </row>
    <row r="58" spans="11:11" x14ac:dyDescent="0.3">
      <c r="K58" s="2" t="s">
        <v>818</v>
      </c>
    </row>
    <row r="59" spans="11:11" x14ac:dyDescent="0.3">
      <c r="K59" s="2" t="s">
        <v>819</v>
      </c>
    </row>
    <row r="60" spans="11:11" x14ac:dyDescent="0.3">
      <c r="K60" s="2" t="s">
        <v>820</v>
      </c>
    </row>
    <row r="61" spans="11:11" x14ac:dyDescent="0.3">
      <c r="K61" s="2" t="s">
        <v>821</v>
      </c>
    </row>
  </sheetData>
  <mergeCells count="4">
    <mergeCell ref="F5:F11"/>
    <mergeCell ref="F17:F23"/>
    <mergeCell ref="F14:F15"/>
    <mergeCell ref="D2:D2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B251-A377-4393-9DFA-B1CD16F4EAB4}">
  <sheetPr>
    <tabColor rgb="FF00B050"/>
  </sheetPr>
  <dimension ref="A1:R25"/>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S29" sqref="S29"/>
    </sheetView>
  </sheetViews>
  <sheetFormatPr defaultRowHeight="14.4" outlineLevelRow="2" outlineLevelCol="1" x14ac:dyDescent="0.3"/>
  <cols>
    <col min="1" max="1" width="22.21875" style="2" bestFit="1" customWidth="1"/>
    <col min="2" max="2" width="3.33203125" style="2" hidden="1" customWidth="1"/>
    <col min="3" max="3" width="20.77734375" style="2" hidden="1" customWidth="1" outlineLevel="1"/>
    <col min="4" max="4" width="3.5546875" style="2" hidden="1" customWidth="1" outlineLevel="1"/>
    <col min="5" max="5" width="15.5546875" style="2" hidden="1" customWidth="1" outlineLevel="1"/>
    <col min="6" max="6" width="3.5546875" style="2" hidden="1" customWidth="1" outlineLevel="1"/>
    <col min="7" max="7" width="22.21875" style="2" hidden="1" customWidth="1" outlineLevel="1"/>
    <col min="8" max="8" width="3.33203125" style="4" hidden="1" customWidth="1" outlineLevel="1"/>
    <col min="9" max="9" width="24.109375" style="4" hidden="1" customWidth="1" outlineLevel="1"/>
    <col min="10" max="10" width="3.33203125" style="2" customWidth="1" collapsed="1"/>
    <col min="11" max="11" width="26.109375" style="2" hidden="1" customWidth="1" outlineLevel="1"/>
    <col min="12" max="13" width="32.77734375" style="2" hidden="1" customWidth="1" outlineLevel="1"/>
    <col min="14" max="14" width="3.33203125" style="2" customWidth="1" collapsed="1"/>
    <col min="15" max="15" width="13.109375" style="2" hidden="1" customWidth="1" outlineLevel="1"/>
    <col min="16" max="16" width="3.33203125" style="2" customWidth="1" collapsed="1"/>
    <col min="17" max="17" width="44.44140625" style="25" hidden="1" customWidth="1" outlineLevel="1"/>
    <col min="18" max="18" width="3.33203125" style="2" customWidth="1" collapsed="1"/>
    <col min="19" max="16384" width="8.88671875" style="2"/>
  </cols>
  <sheetData>
    <row r="1" spans="1:18" ht="90" customHeight="1" x14ac:dyDescent="0.3">
      <c r="A1" s="26" t="s">
        <v>473</v>
      </c>
      <c r="C1" s="26" t="s">
        <v>470</v>
      </c>
      <c r="D1" s="27"/>
      <c r="E1" s="27"/>
      <c r="F1" s="27"/>
      <c r="G1" s="27"/>
      <c r="H1" s="34"/>
      <c r="I1" s="34"/>
      <c r="J1" s="30" t="s">
        <v>469</v>
      </c>
      <c r="K1" s="28" t="s">
        <v>472</v>
      </c>
      <c r="L1" s="28" t="s">
        <v>348</v>
      </c>
      <c r="M1" s="28" t="s">
        <v>349</v>
      </c>
      <c r="N1" s="30" t="s">
        <v>468</v>
      </c>
      <c r="O1" s="37" t="s">
        <v>465</v>
      </c>
      <c r="P1" s="30" t="s">
        <v>465</v>
      </c>
      <c r="Q1" s="29" t="s">
        <v>342</v>
      </c>
      <c r="R1" s="30" t="s">
        <v>467</v>
      </c>
    </row>
    <row r="2" spans="1:18" ht="14.4" customHeight="1" x14ac:dyDescent="0.3">
      <c r="A2" s="8" t="str">
        <f>E2</f>
        <v>OpdrachtID</v>
      </c>
      <c r="D2" s="247" t="s">
        <v>449</v>
      </c>
      <c r="E2" s="18" t="s">
        <v>0</v>
      </c>
      <c r="K2" s="1" t="s">
        <v>135</v>
      </c>
      <c r="L2" s="1"/>
      <c r="M2" s="1"/>
      <c r="O2" s="1" t="s">
        <v>338</v>
      </c>
      <c r="P2" s="7"/>
      <c r="Q2" s="22"/>
    </row>
    <row r="3" spans="1:18" x14ac:dyDescent="0.3">
      <c r="A3" s="8" t="str">
        <f t="shared" ref="A3:A12" si="0">E3</f>
        <v>Versienummer</v>
      </c>
      <c r="D3" s="247"/>
      <c r="E3" s="18" t="s">
        <v>1</v>
      </c>
      <c r="K3" s="1" t="s">
        <v>136</v>
      </c>
      <c r="L3" s="1"/>
      <c r="M3" s="1"/>
      <c r="O3" s="1" t="s">
        <v>338</v>
      </c>
      <c r="P3" s="7"/>
      <c r="Q3" s="22"/>
    </row>
    <row r="4" spans="1:18" x14ac:dyDescent="0.3">
      <c r="A4" s="3" t="str">
        <f t="shared" si="0"/>
        <v>Bijlagen [+]</v>
      </c>
      <c r="D4" s="247"/>
      <c r="E4" s="14" t="s">
        <v>166</v>
      </c>
      <c r="K4" s="1" t="s">
        <v>201</v>
      </c>
      <c r="L4" s="1"/>
      <c r="M4" s="1"/>
      <c r="O4" s="1" t="s">
        <v>340</v>
      </c>
      <c r="P4" s="7"/>
      <c r="Q4" s="22"/>
    </row>
    <row r="5" spans="1:18" hidden="1" outlineLevel="1" x14ac:dyDescent="0.3">
      <c r="A5" s="8" t="str">
        <f>G5</f>
        <v>BijlageID</v>
      </c>
      <c r="D5" s="247"/>
      <c r="F5" s="245" t="s">
        <v>167</v>
      </c>
      <c r="G5" s="8" t="s">
        <v>2</v>
      </c>
      <c r="H5" s="10"/>
      <c r="I5" s="10"/>
      <c r="K5" s="1" t="s">
        <v>137</v>
      </c>
      <c r="L5" s="1"/>
      <c r="M5" s="1"/>
      <c r="O5" s="1" t="s">
        <v>338</v>
      </c>
      <c r="P5" s="7"/>
      <c r="Q5" s="22"/>
    </row>
    <row r="6" spans="1:18" hidden="1" outlineLevel="1" x14ac:dyDescent="0.3">
      <c r="A6" s="8" t="str">
        <f t="shared" ref="A6:A11" si="1">G6</f>
        <v>Bestandsnaam</v>
      </c>
      <c r="D6" s="247"/>
      <c r="F6" s="245"/>
      <c r="G6" s="8" t="s">
        <v>3</v>
      </c>
      <c r="H6" s="10"/>
      <c r="I6" s="10"/>
      <c r="K6" s="1" t="s">
        <v>137</v>
      </c>
      <c r="L6" s="1"/>
      <c r="M6" s="1"/>
      <c r="O6" s="1" t="s">
        <v>338</v>
      </c>
      <c r="P6" s="7"/>
      <c r="Q6" s="22"/>
    </row>
    <row r="7" spans="1:18" hidden="1" outlineLevel="1" x14ac:dyDescent="0.3">
      <c r="A7" s="8" t="str">
        <f t="shared" si="1"/>
        <v>Extensie</v>
      </c>
      <c r="D7" s="247"/>
      <c r="F7" s="245"/>
      <c r="G7" s="8" t="s">
        <v>4</v>
      </c>
      <c r="H7" s="10"/>
      <c r="I7" s="10"/>
      <c r="K7" s="1" t="s">
        <v>137</v>
      </c>
      <c r="L7" s="1"/>
      <c r="M7" s="1"/>
      <c r="O7" s="1" t="s">
        <v>338</v>
      </c>
      <c r="P7" s="7"/>
      <c r="Q7" s="22"/>
    </row>
    <row r="8" spans="1:18" hidden="1" outlineLevel="1" x14ac:dyDescent="0.3">
      <c r="A8" s="3" t="str">
        <f t="shared" si="1"/>
        <v>Omschrijving</v>
      </c>
      <c r="D8" s="247"/>
      <c r="F8" s="245"/>
      <c r="G8" s="3" t="s">
        <v>5</v>
      </c>
      <c r="H8" s="10"/>
      <c r="I8" s="10"/>
      <c r="K8" s="1" t="s">
        <v>137</v>
      </c>
      <c r="L8" s="1"/>
      <c r="M8" s="1"/>
      <c r="O8" s="1" t="s">
        <v>340</v>
      </c>
      <c r="P8" s="7"/>
      <c r="Q8" s="22"/>
    </row>
    <row r="9" spans="1:18" ht="254.4" hidden="1" customHeight="1" outlineLevel="1" x14ac:dyDescent="0.3">
      <c r="A9" s="8" t="str">
        <f t="shared" si="1"/>
        <v>Documentsoort</v>
      </c>
      <c r="D9" s="247"/>
      <c r="F9" s="245"/>
      <c r="G9" s="8" t="s">
        <v>6</v>
      </c>
      <c r="H9" s="10"/>
      <c r="I9" s="10"/>
      <c r="K9" s="1" t="s">
        <v>138</v>
      </c>
      <c r="L9" s="22" t="s">
        <v>372</v>
      </c>
      <c r="M9" s="22" t="s">
        <v>504</v>
      </c>
      <c r="O9" s="1" t="s">
        <v>338</v>
      </c>
      <c r="P9" s="7"/>
      <c r="Q9" s="22"/>
    </row>
    <row r="10" spans="1:18" hidden="1" outlineLevel="1" x14ac:dyDescent="0.3">
      <c r="A10" s="3" t="str">
        <f t="shared" si="1"/>
        <v>MIMETyoe</v>
      </c>
      <c r="D10" s="247"/>
      <c r="F10" s="245"/>
      <c r="G10" s="3" t="s">
        <v>450</v>
      </c>
      <c r="H10" s="10"/>
      <c r="I10" s="10"/>
      <c r="K10" s="1" t="s">
        <v>137</v>
      </c>
      <c r="L10" s="1"/>
      <c r="M10" s="1"/>
      <c r="O10" s="1" t="s">
        <v>340</v>
      </c>
      <c r="P10" s="7"/>
      <c r="Q10" s="22"/>
    </row>
    <row r="11" spans="1:18" hidden="1" outlineLevel="1" x14ac:dyDescent="0.3">
      <c r="A11" s="3" t="str">
        <f t="shared" si="1"/>
        <v>Versienummer</v>
      </c>
      <c r="D11" s="247"/>
      <c r="F11" s="245"/>
      <c r="G11" s="3" t="s">
        <v>1</v>
      </c>
      <c r="H11" s="10"/>
      <c r="I11" s="10"/>
      <c r="K11" s="1" t="s">
        <v>139</v>
      </c>
      <c r="L11" s="1"/>
      <c r="M11" s="1"/>
      <c r="O11" s="1" t="s">
        <v>340</v>
      </c>
      <c r="P11" s="7"/>
      <c r="Q11" s="22"/>
    </row>
    <row r="12" spans="1:18" collapsed="1" x14ac:dyDescent="0.3">
      <c r="A12" s="8" t="str">
        <f t="shared" si="0"/>
        <v>Choice [+]</v>
      </c>
      <c r="D12" s="247"/>
      <c r="E12" s="18" t="s">
        <v>386</v>
      </c>
      <c r="K12" s="1"/>
      <c r="L12" s="1"/>
      <c r="M12" s="1"/>
      <c r="O12" s="1" t="s">
        <v>338</v>
      </c>
      <c r="Q12" s="22"/>
    </row>
    <row r="13" spans="1:18" hidden="1" outlineLevel="1" x14ac:dyDescent="0.3">
      <c r="A13" s="3" t="str">
        <f>G13</f>
        <v>Planning [+]</v>
      </c>
      <c r="D13" s="247"/>
      <c r="F13" s="247" t="s">
        <v>17</v>
      </c>
      <c r="G13" s="14" t="s">
        <v>474</v>
      </c>
      <c r="I13" s="2"/>
      <c r="K13" s="1" t="s">
        <v>485</v>
      </c>
      <c r="L13" s="1"/>
      <c r="M13" s="1"/>
      <c r="O13" s="1" t="s">
        <v>338</v>
      </c>
      <c r="Q13" s="22"/>
    </row>
    <row r="14" spans="1:18" ht="57.6" hidden="1" outlineLevel="2" x14ac:dyDescent="0.3">
      <c r="A14" s="8" t="str">
        <f>I14</f>
        <v>TypeTijdstip</v>
      </c>
      <c r="D14" s="247"/>
      <c r="F14" s="247"/>
      <c r="H14" s="248" t="s">
        <v>484</v>
      </c>
      <c r="I14" s="8" t="s">
        <v>475</v>
      </c>
      <c r="K14" s="1" t="s">
        <v>486</v>
      </c>
      <c r="L14" s="22" t="s">
        <v>490</v>
      </c>
      <c r="M14" s="22" t="s">
        <v>493</v>
      </c>
      <c r="O14" s="1" t="s">
        <v>338</v>
      </c>
      <c r="Q14" s="22"/>
    </row>
    <row r="15" spans="1:18" hidden="1" outlineLevel="2" x14ac:dyDescent="0.3">
      <c r="A15" s="8" t="str">
        <f t="shared" ref="A15:A23" si="2">I15</f>
        <v>Starttijd</v>
      </c>
      <c r="D15" s="247"/>
      <c r="F15" s="247"/>
      <c r="H15" s="249"/>
      <c r="I15" s="8" t="s">
        <v>476</v>
      </c>
      <c r="K15" s="40" t="s">
        <v>249</v>
      </c>
      <c r="L15" s="1"/>
      <c r="M15" s="1"/>
      <c r="O15" s="1" t="s">
        <v>338</v>
      </c>
      <c r="Q15" s="22"/>
    </row>
    <row r="16" spans="1:18" hidden="1" outlineLevel="2" x14ac:dyDescent="0.3">
      <c r="A16" s="8" t="str">
        <f t="shared" si="2"/>
        <v>Eindtijd</v>
      </c>
      <c r="D16" s="247"/>
      <c r="F16" s="247"/>
      <c r="H16" s="249"/>
      <c r="I16" s="8" t="s">
        <v>477</v>
      </c>
      <c r="K16" s="40" t="s">
        <v>249</v>
      </c>
      <c r="L16" s="1"/>
      <c r="M16" s="1"/>
      <c r="O16" s="1" t="s">
        <v>338</v>
      </c>
      <c r="Q16" s="22"/>
    </row>
    <row r="17" spans="1:17" ht="172.8" hidden="1" outlineLevel="2" x14ac:dyDescent="0.3">
      <c r="A17" s="8" t="str">
        <f t="shared" si="2"/>
        <v>Redencode</v>
      </c>
      <c r="D17" s="247"/>
      <c r="F17" s="247"/>
      <c r="H17" s="249"/>
      <c r="I17" s="8" t="s">
        <v>478</v>
      </c>
      <c r="K17" s="1" t="s">
        <v>487</v>
      </c>
      <c r="L17" s="22" t="s">
        <v>491</v>
      </c>
      <c r="M17" s="22" t="s">
        <v>491</v>
      </c>
      <c r="O17" s="1" t="s">
        <v>338</v>
      </c>
      <c r="Q17" s="22" t="s">
        <v>494</v>
      </c>
    </row>
    <row r="18" spans="1:17" hidden="1" outlineLevel="2" x14ac:dyDescent="0.3">
      <c r="A18" s="3" t="str">
        <f t="shared" si="2"/>
        <v>Toelichting</v>
      </c>
      <c r="D18" s="247"/>
      <c r="F18" s="247"/>
      <c r="H18" s="249"/>
      <c r="I18" s="3" t="s">
        <v>15</v>
      </c>
      <c r="K18" s="1" t="s">
        <v>137</v>
      </c>
      <c r="L18" s="1"/>
      <c r="M18" s="1"/>
      <c r="O18" s="1" t="s">
        <v>340</v>
      </c>
      <c r="Q18" s="22" t="s">
        <v>495</v>
      </c>
    </row>
    <row r="19" spans="1:17" hidden="1" outlineLevel="2" x14ac:dyDescent="0.3">
      <c r="A19" s="8" t="str">
        <f t="shared" si="2"/>
        <v>IsOpdrachtgeverBenodigd</v>
      </c>
      <c r="D19" s="247"/>
      <c r="F19" s="247"/>
      <c r="H19" s="250"/>
      <c r="I19" s="8" t="s">
        <v>479</v>
      </c>
      <c r="K19" s="1" t="s">
        <v>148</v>
      </c>
      <c r="L19" s="1"/>
      <c r="M19" s="1"/>
      <c r="O19" s="1" t="s">
        <v>338</v>
      </c>
      <c r="Q19" s="22"/>
    </row>
    <row r="20" spans="1:17" hidden="1" outlineLevel="1" collapsed="1" x14ac:dyDescent="0.3">
      <c r="A20" s="3" t="str">
        <f>G20</f>
        <v>Beletmelding [+]</v>
      </c>
      <c r="D20" s="247"/>
      <c r="F20" s="247"/>
      <c r="G20" s="14" t="s">
        <v>481</v>
      </c>
      <c r="K20" s="1" t="s">
        <v>488</v>
      </c>
      <c r="L20" s="1"/>
      <c r="M20" s="1"/>
      <c r="O20" s="1" t="s">
        <v>341</v>
      </c>
      <c r="Q20" s="22"/>
    </row>
    <row r="21" spans="1:17" hidden="1" outlineLevel="2" x14ac:dyDescent="0.3">
      <c r="A21" s="8" t="str">
        <f t="shared" si="2"/>
        <v>Contacttijdstip</v>
      </c>
      <c r="D21" s="247"/>
      <c r="F21" s="247"/>
      <c r="H21" s="251" t="s">
        <v>480</v>
      </c>
      <c r="I21" s="8" t="s">
        <v>482</v>
      </c>
      <c r="K21" s="1" t="s">
        <v>249</v>
      </c>
      <c r="L21" s="1"/>
      <c r="M21" s="1"/>
      <c r="O21" s="1" t="s">
        <v>339</v>
      </c>
      <c r="Q21" s="22"/>
    </row>
    <row r="22" spans="1:17" ht="63" hidden="1" customHeight="1" outlineLevel="2" x14ac:dyDescent="0.3">
      <c r="A22" s="8" t="str">
        <f t="shared" si="2"/>
        <v>TypeContactpoging</v>
      </c>
      <c r="D22" s="247"/>
      <c r="F22" s="247"/>
      <c r="H22" s="251"/>
      <c r="I22" s="8" t="s">
        <v>483</v>
      </c>
      <c r="K22" s="1" t="s">
        <v>489</v>
      </c>
      <c r="L22" s="22" t="s">
        <v>492</v>
      </c>
      <c r="M22" s="22" t="s">
        <v>492</v>
      </c>
      <c r="O22" s="1" t="s">
        <v>339</v>
      </c>
      <c r="Q22" s="22"/>
    </row>
    <row r="23" spans="1:17" hidden="1" outlineLevel="2" x14ac:dyDescent="0.3">
      <c r="A23" s="8" t="str">
        <f t="shared" si="2"/>
        <v>Opmerking</v>
      </c>
      <c r="D23" s="247"/>
      <c r="F23" s="247"/>
      <c r="H23" s="251"/>
      <c r="I23" s="8" t="s">
        <v>458</v>
      </c>
      <c r="K23" s="1" t="s">
        <v>137</v>
      </c>
      <c r="L23" s="1"/>
      <c r="M23" s="1"/>
      <c r="O23" s="1" t="s">
        <v>339</v>
      </c>
      <c r="Q23" s="22"/>
    </row>
    <row r="24" spans="1:17" hidden="1" outlineLevel="1" x14ac:dyDescent="0.3"/>
    <row r="25" spans="1:17" collapsed="1" x14ac:dyDescent="0.3"/>
  </sheetData>
  <mergeCells count="5">
    <mergeCell ref="F5:F11"/>
    <mergeCell ref="D2:D23"/>
    <mergeCell ref="H14:H19"/>
    <mergeCell ref="H21:H23"/>
    <mergeCell ref="F13:F23"/>
  </mergeCells>
  <conditionalFormatting sqref="O2:O23">
    <cfRule type="cellIs" dxfId="127" priority="1" operator="equal">
      <formula>"Nvt"</formula>
    </cfRule>
    <cfRule type="cellIs" dxfId="126" priority="2" operator="equal">
      <formula>"Nee"</formula>
    </cfRule>
    <cfRule type="cellIs" dxfId="125" priority="3" operator="equal">
      <formula>"Optie"</formula>
    </cfRule>
    <cfRule type="cellIs" dxfId="124" priority="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N1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AP107" sqref="AP107"/>
    </sheetView>
  </sheetViews>
  <sheetFormatPr defaultRowHeight="14.4" outlineLevelRow="4" outlineLevelCol="1" x14ac:dyDescent="0.3"/>
  <cols>
    <col min="1" max="1" width="21.5546875" style="2" bestFit="1" customWidth="1"/>
    <col min="2" max="2" width="2.77734375" style="2" hidden="1" customWidth="1"/>
    <col min="3" max="3" width="3.33203125" style="2" hidden="1" customWidth="1"/>
    <col min="4" max="4" width="20.77734375" style="2" hidden="1" customWidth="1" outlineLevel="1"/>
    <col min="5" max="5" width="3.33203125" style="2" hidden="1" customWidth="1" outlineLevel="1"/>
    <col min="6" max="6" width="18.77734375" style="2" hidden="1" customWidth="1" outlineLevel="1"/>
    <col min="7" max="7" width="3.21875" style="2" hidden="1" customWidth="1" outlineLevel="1"/>
    <col min="8" max="8" width="18.44140625" style="2" hidden="1" customWidth="1" outlineLevel="1"/>
    <col min="9" max="9" width="3.44140625" style="2" hidden="1" customWidth="1" outlineLevel="1"/>
    <col min="10" max="10" width="21.109375" style="2" hidden="1" customWidth="1" outlineLevel="1"/>
    <col min="11" max="11" width="3.33203125" style="2" hidden="1" customWidth="1" outlineLevel="1"/>
    <col min="12" max="12" width="16.109375" style="2" hidden="1" customWidth="1" outlineLevel="1"/>
    <col min="13" max="13" width="3.44140625" style="2" hidden="1" customWidth="1" outlineLevel="1"/>
    <col min="14" max="14" width="8.88671875" style="2" hidden="1" customWidth="1" outlineLevel="1"/>
    <col min="15" max="15" width="3.33203125" style="2" customWidth="1" collapsed="1"/>
    <col min="16" max="16" width="25.109375" style="2" hidden="1" customWidth="1" outlineLevel="1"/>
    <col min="17" max="18" width="35.44140625" style="2" hidden="1" customWidth="1" outlineLevel="1"/>
    <col min="19" max="19" width="3.33203125" style="2" customWidth="1" collapsed="1"/>
    <col min="20" max="22" width="21.109375" style="2" hidden="1" customWidth="1" outlineLevel="1"/>
    <col min="23" max="23" width="3.33203125" style="2" customWidth="1" collapsed="1"/>
    <col min="24" max="29" width="21.109375" style="2" hidden="1" customWidth="1" outlineLevel="1"/>
    <col min="30" max="30" width="3.33203125" style="2" customWidth="1" collapsed="1"/>
    <col min="31" max="37" width="21.109375" style="2" hidden="1" customWidth="1" outlineLevel="1"/>
    <col min="38" max="38" width="3.33203125" style="2" customWidth="1" collapsed="1"/>
    <col min="39" max="39" width="44.44140625" style="23" hidden="1" customWidth="1" outlineLevel="1"/>
    <col min="40" max="40" width="3.21875" style="2" customWidth="1" collapsed="1"/>
    <col min="41" max="16384" width="8.88671875" style="2"/>
  </cols>
  <sheetData>
    <row r="1" spans="1:40" s="27" customFormat="1" ht="90" customHeight="1" x14ac:dyDescent="0.3">
      <c r="A1" s="26" t="str">
        <f>D1</f>
        <v>TechnischGereedbericht</v>
      </c>
      <c r="B1" s="26" t="s">
        <v>591</v>
      </c>
      <c r="D1" s="26" t="s">
        <v>385</v>
      </c>
      <c r="O1" s="30" t="s">
        <v>469</v>
      </c>
      <c r="P1" s="28" t="s">
        <v>410</v>
      </c>
      <c r="Q1" s="28" t="s">
        <v>348</v>
      </c>
      <c r="R1" s="28" t="s">
        <v>349</v>
      </c>
      <c r="S1" s="30" t="s">
        <v>468</v>
      </c>
      <c r="T1" s="28" t="str">
        <f>IF(Start!D7="","Geen",Start!D7)</f>
        <v>Geen</v>
      </c>
      <c r="U1" s="28" t="str">
        <f>IF(Start!D11="","Geen",Start!D11)</f>
        <v>Verplaatsen</v>
      </c>
      <c r="V1" s="29" t="str">
        <f>T1&amp;" (meter) en "&amp;U1&amp;" (binnenwerk)"</f>
        <v>Geen (meter) en Verplaatsen (binnenwerk)</v>
      </c>
      <c r="W1" s="30" t="s">
        <v>590</v>
      </c>
      <c r="X1" s="26" t="s">
        <v>443</v>
      </c>
      <c r="Y1" s="26" t="s">
        <v>329</v>
      </c>
      <c r="Z1" s="26" t="s">
        <v>333</v>
      </c>
      <c r="AA1" s="26" t="s">
        <v>444</v>
      </c>
      <c r="AB1" s="26" t="s">
        <v>336</v>
      </c>
      <c r="AC1" s="26" t="s">
        <v>337</v>
      </c>
      <c r="AD1" s="30" t="s">
        <v>788</v>
      </c>
      <c r="AE1" s="26" t="s">
        <v>506</v>
      </c>
      <c r="AF1" s="26" t="s">
        <v>329</v>
      </c>
      <c r="AG1" s="26" t="s">
        <v>330</v>
      </c>
      <c r="AH1" s="26" t="s">
        <v>333</v>
      </c>
      <c r="AI1" s="36" t="s">
        <v>514</v>
      </c>
      <c r="AJ1" s="26" t="s">
        <v>336</v>
      </c>
      <c r="AK1" s="26" t="s">
        <v>337</v>
      </c>
      <c r="AL1" s="30" t="s">
        <v>539</v>
      </c>
      <c r="AM1" s="29" t="s">
        <v>342</v>
      </c>
      <c r="AN1" s="30" t="s">
        <v>467</v>
      </c>
    </row>
    <row r="2" spans="1:40" ht="14.4" customHeight="1" x14ac:dyDescent="0.3">
      <c r="A2" s="8" t="str">
        <f>F2</f>
        <v>OpdrachtID</v>
      </c>
      <c r="B2" s="8" t="s">
        <v>341</v>
      </c>
      <c r="E2" s="246" t="s">
        <v>385</v>
      </c>
      <c r="F2" s="18" t="s">
        <v>0</v>
      </c>
      <c r="P2" s="1" t="s">
        <v>135</v>
      </c>
      <c r="Q2" s="1"/>
      <c r="R2" s="1"/>
      <c r="T2" s="1" t="str">
        <f>IF($T$1=$X$1,X2,IF($T$1=$Z$1,Z2,IF($T$1=$AA$1,AA2,IF($T$1=$AB$1,AB2,IF($T$1=$AC$1,AC2,IF($T$1=$Y$1,Y2,"Onbekend"))))))</f>
        <v>Ja</v>
      </c>
      <c r="U2" s="1" t="str">
        <f>IF($U$1=$AE$1,AE2,IF($U$1=$AF$1,AF2,IF($U$1=$AG$1,AG2,IF($U$1=$AH$1,AH2,IF($U$1=$AI$1,AI2,IF($U$1=$AJ$1,AJ2,IF($U$1=$AK$1,AK2,"Onbekend")))))))</f>
        <v>Ja</v>
      </c>
      <c r="V2" s="1" t="str">
        <f>IF(T2="Ja","Ja",IF(U2="Ja","Ja",IF(T2="Optie","Optie",IF(U2="Optie","Optie",IF(T2="Nee","Nee",IF(U2="Nee","Nee",IF(T2="Nvt","Nvt",IF(U2="Nvt","Nvt","??"))))))))</f>
        <v>Ja</v>
      </c>
      <c r="X2" s="1" t="s">
        <v>338</v>
      </c>
      <c r="Y2" s="1" t="s">
        <v>338</v>
      </c>
      <c r="Z2" s="1" t="s">
        <v>338</v>
      </c>
      <c r="AA2" s="1" t="s">
        <v>338</v>
      </c>
      <c r="AB2" s="1" t="s">
        <v>338</v>
      </c>
      <c r="AC2" s="1" t="s">
        <v>338</v>
      </c>
      <c r="AE2" s="1" t="s">
        <v>338</v>
      </c>
      <c r="AF2" s="1" t="s">
        <v>338</v>
      </c>
      <c r="AG2" s="1" t="s">
        <v>338</v>
      </c>
      <c r="AH2" s="1" t="s">
        <v>338</v>
      </c>
      <c r="AI2" s="1" t="s">
        <v>339</v>
      </c>
      <c r="AJ2" s="1" t="s">
        <v>338</v>
      </c>
      <c r="AK2" s="1" t="s">
        <v>338</v>
      </c>
      <c r="AM2" s="22"/>
    </row>
    <row r="3" spans="1:40" x14ac:dyDescent="0.3">
      <c r="A3" s="8" t="str">
        <f t="shared" ref="A3:A4" si="0">F3</f>
        <v>Versienummer</v>
      </c>
      <c r="B3" s="8" t="s">
        <v>341</v>
      </c>
      <c r="E3" s="246"/>
      <c r="F3" s="18" t="s">
        <v>1</v>
      </c>
      <c r="P3" s="1" t="s">
        <v>136</v>
      </c>
      <c r="Q3" s="1"/>
      <c r="R3" s="1"/>
      <c r="T3" s="1" t="str">
        <f t="shared" ref="T3:T66" si="1">IF($T$1=$X$1,X3,IF($T$1=$Z$1,Z3,IF($T$1=$AA$1,AA3,IF($T$1=$AB$1,AB3,IF($T$1=$AC$1,AC3,"Onbekend")))))</f>
        <v>Ja</v>
      </c>
      <c r="U3" s="1" t="str">
        <f t="shared" ref="U3:U66" si="2">IF($U$1=$AE$1,AE3,IF($U$1=$AF$1,AF3,IF($U$1=$AG$1,AG3,IF($U$1=$AH$1,AH3,IF($U$1=$AI$1,AI3,IF($U$1=$AJ$1,AJ3,IF($U$1=$AK$1,AK3,"Onbekend")))))))</f>
        <v>Ja</v>
      </c>
      <c r="V3" s="1" t="str">
        <f t="shared" ref="V3:V66" si="3">IF(T3="Ja","Ja",IF(U3="Ja","Ja",IF(T3="Optie","Optie",IF(U3="Optie","Optie",IF(T3="Nee","Nee",IF(U3="Nee","Nee",IF(T3="Nvt","Nvt",IF(U3="Nvt","Nvt","??"))))))))</f>
        <v>Ja</v>
      </c>
      <c r="X3" s="1" t="s">
        <v>338</v>
      </c>
      <c r="Y3" s="1" t="s">
        <v>338</v>
      </c>
      <c r="Z3" s="1" t="s">
        <v>338</v>
      </c>
      <c r="AA3" s="1" t="s">
        <v>338</v>
      </c>
      <c r="AB3" s="1" t="s">
        <v>338</v>
      </c>
      <c r="AC3" s="1" t="s">
        <v>338</v>
      </c>
      <c r="AE3" s="1" t="s">
        <v>338</v>
      </c>
      <c r="AF3" s="1" t="s">
        <v>338</v>
      </c>
      <c r="AG3" s="1" t="s">
        <v>338</v>
      </c>
      <c r="AH3" s="1" t="s">
        <v>338</v>
      </c>
      <c r="AI3" s="1" t="s">
        <v>339</v>
      </c>
      <c r="AJ3" s="1" t="s">
        <v>338</v>
      </c>
      <c r="AK3" s="1" t="s">
        <v>338</v>
      </c>
      <c r="AM3" s="22"/>
    </row>
    <row r="4" spans="1:40" x14ac:dyDescent="0.3">
      <c r="A4" s="3" t="str">
        <f t="shared" si="0"/>
        <v>Bijlagen [+]</v>
      </c>
      <c r="B4" s="3" t="s">
        <v>341</v>
      </c>
      <c r="E4" s="246"/>
      <c r="F4" s="14" t="s">
        <v>166</v>
      </c>
      <c r="P4" s="1" t="s">
        <v>201</v>
      </c>
      <c r="Q4" s="1"/>
      <c r="R4" s="1"/>
      <c r="T4" s="1" t="str">
        <f t="shared" si="1"/>
        <v>Optie</v>
      </c>
      <c r="U4" s="1" t="str">
        <f t="shared" si="2"/>
        <v>Optie</v>
      </c>
      <c r="V4" s="1" t="str">
        <f t="shared" si="3"/>
        <v>Optie</v>
      </c>
      <c r="X4" s="1" t="s">
        <v>340</v>
      </c>
      <c r="Y4" s="1" t="s">
        <v>340</v>
      </c>
      <c r="Z4" s="1" t="s">
        <v>340</v>
      </c>
      <c r="AA4" s="1" t="s">
        <v>340</v>
      </c>
      <c r="AB4" s="1" t="s">
        <v>340</v>
      </c>
      <c r="AC4" s="1" t="s">
        <v>340</v>
      </c>
      <c r="AE4" s="1" t="s">
        <v>340</v>
      </c>
      <c r="AF4" s="1" t="s">
        <v>340</v>
      </c>
      <c r="AG4" s="1" t="s">
        <v>340</v>
      </c>
      <c r="AH4" s="1" t="s">
        <v>340</v>
      </c>
      <c r="AI4" s="1" t="s">
        <v>339</v>
      </c>
      <c r="AJ4" s="1" t="s">
        <v>340</v>
      </c>
      <c r="AK4" s="1" t="s">
        <v>340</v>
      </c>
      <c r="AM4" s="22"/>
    </row>
    <row r="5" spans="1:40" hidden="1" outlineLevel="1" x14ac:dyDescent="0.3">
      <c r="A5" s="8" t="str">
        <f>H5</f>
        <v>BijlageID</v>
      </c>
      <c r="B5" s="8" t="s">
        <v>341</v>
      </c>
      <c r="E5" s="246"/>
      <c r="G5" s="245" t="s">
        <v>167</v>
      </c>
      <c r="H5" s="8" t="s">
        <v>2</v>
      </c>
      <c r="P5" s="1" t="s">
        <v>137</v>
      </c>
      <c r="Q5" s="1"/>
      <c r="R5" s="1"/>
      <c r="T5" s="1" t="str">
        <f t="shared" si="1"/>
        <v>Ja</v>
      </c>
      <c r="U5" s="1" t="str">
        <f t="shared" si="2"/>
        <v>Ja</v>
      </c>
      <c r="V5" s="1" t="str">
        <f t="shared" si="3"/>
        <v>Ja</v>
      </c>
      <c r="X5" s="1" t="s">
        <v>338</v>
      </c>
      <c r="Y5" s="1" t="s">
        <v>338</v>
      </c>
      <c r="Z5" s="1" t="s">
        <v>338</v>
      </c>
      <c r="AA5" s="1" t="s">
        <v>338</v>
      </c>
      <c r="AB5" s="1" t="s">
        <v>338</v>
      </c>
      <c r="AC5" s="1" t="s">
        <v>338</v>
      </c>
      <c r="AE5" s="1" t="s">
        <v>338</v>
      </c>
      <c r="AF5" s="1" t="s">
        <v>338</v>
      </c>
      <c r="AG5" s="1" t="s">
        <v>338</v>
      </c>
      <c r="AH5" s="1" t="s">
        <v>338</v>
      </c>
      <c r="AI5" s="1" t="s">
        <v>339</v>
      </c>
      <c r="AJ5" s="1" t="s">
        <v>338</v>
      </c>
      <c r="AK5" s="1" t="s">
        <v>338</v>
      </c>
      <c r="AM5" s="22"/>
    </row>
    <row r="6" spans="1:40" hidden="1" outlineLevel="1" x14ac:dyDescent="0.3">
      <c r="A6" s="8" t="str">
        <f t="shared" ref="A6:A11" si="4">H6</f>
        <v>Bestandsnaam</v>
      </c>
      <c r="B6" s="8" t="s">
        <v>341</v>
      </c>
      <c r="E6" s="246"/>
      <c r="G6" s="245"/>
      <c r="H6" s="8" t="s">
        <v>3</v>
      </c>
      <c r="P6" s="1" t="s">
        <v>137</v>
      </c>
      <c r="Q6" s="1"/>
      <c r="R6" s="1"/>
      <c r="T6" s="1" t="str">
        <f t="shared" si="1"/>
        <v>Ja</v>
      </c>
      <c r="U6" s="1" t="str">
        <f t="shared" si="2"/>
        <v>Ja</v>
      </c>
      <c r="V6" s="1" t="str">
        <f t="shared" si="3"/>
        <v>Ja</v>
      </c>
      <c r="X6" s="1" t="s">
        <v>338</v>
      </c>
      <c r="Y6" s="1" t="s">
        <v>338</v>
      </c>
      <c r="Z6" s="1" t="s">
        <v>338</v>
      </c>
      <c r="AA6" s="1" t="s">
        <v>338</v>
      </c>
      <c r="AB6" s="1" t="s">
        <v>338</v>
      </c>
      <c r="AC6" s="1" t="s">
        <v>338</v>
      </c>
      <c r="AE6" s="1" t="s">
        <v>338</v>
      </c>
      <c r="AF6" s="1" t="s">
        <v>338</v>
      </c>
      <c r="AG6" s="1" t="s">
        <v>338</v>
      </c>
      <c r="AH6" s="1" t="s">
        <v>338</v>
      </c>
      <c r="AI6" s="1" t="s">
        <v>339</v>
      </c>
      <c r="AJ6" s="1" t="s">
        <v>338</v>
      </c>
      <c r="AK6" s="1" t="s">
        <v>338</v>
      </c>
      <c r="AM6" s="22"/>
    </row>
    <row r="7" spans="1:40" hidden="1" outlineLevel="1" x14ac:dyDescent="0.3">
      <c r="A7" s="8" t="str">
        <f t="shared" si="4"/>
        <v>Extensie</v>
      </c>
      <c r="B7" s="8" t="s">
        <v>341</v>
      </c>
      <c r="E7" s="246"/>
      <c r="G7" s="245"/>
      <c r="H7" s="8" t="s">
        <v>4</v>
      </c>
      <c r="P7" s="1" t="s">
        <v>137</v>
      </c>
      <c r="Q7" s="1"/>
      <c r="R7" s="1"/>
      <c r="T7" s="1" t="str">
        <f t="shared" si="1"/>
        <v>Ja</v>
      </c>
      <c r="U7" s="1" t="str">
        <f t="shared" si="2"/>
        <v>Ja</v>
      </c>
      <c r="V7" s="1" t="str">
        <f t="shared" si="3"/>
        <v>Ja</v>
      </c>
      <c r="X7" s="1" t="s">
        <v>338</v>
      </c>
      <c r="Y7" s="1" t="s">
        <v>338</v>
      </c>
      <c r="Z7" s="1" t="s">
        <v>338</v>
      </c>
      <c r="AA7" s="1" t="s">
        <v>338</v>
      </c>
      <c r="AB7" s="1" t="s">
        <v>338</v>
      </c>
      <c r="AC7" s="1" t="s">
        <v>338</v>
      </c>
      <c r="AE7" s="1" t="s">
        <v>338</v>
      </c>
      <c r="AF7" s="1" t="s">
        <v>338</v>
      </c>
      <c r="AG7" s="1" t="s">
        <v>338</v>
      </c>
      <c r="AH7" s="1" t="s">
        <v>338</v>
      </c>
      <c r="AI7" s="1" t="s">
        <v>339</v>
      </c>
      <c r="AJ7" s="1" t="s">
        <v>338</v>
      </c>
      <c r="AK7" s="1" t="s">
        <v>338</v>
      </c>
      <c r="AM7" s="22"/>
    </row>
    <row r="8" spans="1:40" hidden="1" outlineLevel="1" x14ac:dyDescent="0.3">
      <c r="A8" s="3" t="str">
        <f t="shared" si="4"/>
        <v>Omschrijving</v>
      </c>
      <c r="B8" s="3" t="s">
        <v>341</v>
      </c>
      <c r="E8" s="246"/>
      <c r="G8" s="245"/>
      <c r="H8" s="3" t="s">
        <v>5</v>
      </c>
      <c r="P8" s="1" t="s">
        <v>137</v>
      </c>
      <c r="Q8" s="1"/>
      <c r="R8" s="1"/>
      <c r="T8" s="1" t="str">
        <f t="shared" si="1"/>
        <v>Optie</v>
      </c>
      <c r="U8" s="1" t="str">
        <f t="shared" si="2"/>
        <v>Optie</v>
      </c>
      <c r="V8" s="1" t="str">
        <f t="shared" si="3"/>
        <v>Optie</v>
      </c>
      <c r="X8" s="1" t="s">
        <v>340</v>
      </c>
      <c r="Y8" s="1" t="s">
        <v>340</v>
      </c>
      <c r="Z8" s="1" t="s">
        <v>340</v>
      </c>
      <c r="AA8" s="1" t="s">
        <v>340</v>
      </c>
      <c r="AB8" s="1" t="s">
        <v>340</v>
      </c>
      <c r="AC8" s="1" t="s">
        <v>340</v>
      </c>
      <c r="AE8" s="1" t="s">
        <v>340</v>
      </c>
      <c r="AF8" s="1" t="s">
        <v>340</v>
      </c>
      <c r="AG8" s="1" t="s">
        <v>340</v>
      </c>
      <c r="AH8" s="1" t="s">
        <v>340</v>
      </c>
      <c r="AI8" s="1" t="s">
        <v>339</v>
      </c>
      <c r="AJ8" s="1" t="s">
        <v>340</v>
      </c>
      <c r="AK8" s="1" t="s">
        <v>340</v>
      </c>
      <c r="AM8" s="22"/>
    </row>
    <row r="9" spans="1:40" ht="244.8" hidden="1" outlineLevel="1" x14ac:dyDescent="0.3">
      <c r="A9" s="8" t="str">
        <f t="shared" si="4"/>
        <v>Documentsoort</v>
      </c>
      <c r="B9" s="8" t="s">
        <v>341</v>
      </c>
      <c r="E9" s="246"/>
      <c r="G9" s="245"/>
      <c r="H9" s="8" t="s">
        <v>6</v>
      </c>
      <c r="P9" s="1" t="s">
        <v>138</v>
      </c>
      <c r="Q9" s="22" t="s">
        <v>372</v>
      </c>
      <c r="R9" s="22" t="s">
        <v>504</v>
      </c>
      <c r="T9" s="1" t="str">
        <f t="shared" si="1"/>
        <v>Ja</v>
      </c>
      <c r="U9" s="1" t="str">
        <f t="shared" si="2"/>
        <v>Ja</v>
      </c>
      <c r="V9" s="1" t="str">
        <f t="shared" si="3"/>
        <v>Ja</v>
      </c>
      <c r="X9" s="1" t="s">
        <v>338</v>
      </c>
      <c r="Y9" s="1" t="s">
        <v>338</v>
      </c>
      <c r="Z9" s="1" t="s">
        <v>338</v>
      </c>
      <c r="AA9" s="1" t="s">
        <v>338</v>
      </c>
      <c r="AB9" s="1" t="s">
        <v>338</v>
      </c>
      <c r="AC9" s="1" t="s">
        <v>338</v>
      </c>
      <c r="AE9" s="1" t="s">
        <v>338</v>
      </c>
      <c r="AF9" s="1" t="s">
        <v>338</v>
      </c>
      <c r="AG9" s="1" t="s">
        <v>338</v>
      </c>
      <c r="AH9" s="1" t="s">
        <v>338</v>
      </c>
      <c r="AI9" s="1" t="s">
        <v>339</v>
      </c>
      <c r="AJ9" s="1" t="s">
        <v>338</v>
      </c>
      <c r="AK9" s="1" t="s">
        <v>338</v>
      </c>
      <c r="AM9" s="22"/>
    </row>
    <row r="10" spans="1:40" hidden="1" outlineLevel="1" x14ac:dyDescent="0.3">
      <c r="A10" s="3" t="str">
        <f t="shared" si="4"/>
        <v>MIMEType</v>
      </c>
      <c r="B10" s="3" t="s">
        <v>341</v>
      </c>
      <c r="E10" s="246"/>
      <c r="G10" s="245"/>
      <c r="H10" s="3" t="s">
        <v>7</v>
      </c>
      <c r="P10" s="1" t="s">
        <v>137</v>
      </c>
      <c r="Q10" s="1"/>
      <c r="R10" s="1"/>
      <c r="T10" s="1" t="str">
        <f t="shared" si="1"/>
        <v>Optie</v>
      </c>
      <c r="U10" s="1" t="str">
        <f t="shared" si="2"/>
        <v>Optie</v>
      </c>
      <c r="V10" s="1" t="str">
        <f t="shared" si="3"/>
        <v>Optie</v>
      </c>
      <c r="X10" s="1" t="s">
        <v>340</v>
      </c>
      <c r="Y10" s="1" t="s">
        <v>340</v>
      </c>
      <c r="Z10" s="1" t="s">
        <v>340</v>
      </c>
      <c r="AA10" s="1" t="s">
        <v>340</v>
      </c>
      <c r="AB10" s="1" t="s">
        <v>340</v>
      </c>
      <c r="AC10" s="1" t="s">
        <v>340</v>
      </c>
      <c r="AE10" s="1" t="s">
        <v>340</v>
      </c>
      <c r="AF10" s="1" t="s">
        <v>340</v>
      </c>
      <c r="AG10" s="1" t="s">
        <v>340</v>
      </c>
      <c r="AH10" s="1" t="s">
        <v>340</v>
      </c>
      <c r="AI10" s="1" t="s">
        <v>339</v>
      </c>
      <c r="AJ10" s="1" t="s">
        <v>340</v>
      </c>
      <c r="AK10" s="1" t="s">
        <v>340</v>
      </c>
      <c r="AM10" s="22"/>
    </row>
    <row r="11" spans="1:40" hidden="1" outlineLevel="1" x14ac:dyDescent="0.3">
      <c r="A11" s="3" t="str">
        <f t="shared" si="4"/>
        <v>Versienummer</v>
      </c>
      <c r="B11" s="3" t="s">
        <v>341</v>
      </c>
      <c r="E11" s="246"/>
      <c r="G11" s="245"/>
      <c r="H11" s="3" t="s">
        <v>1</v>
      </c>
      <c r="P11" s="1" t="s">
        <v>139</v>
      </c>
      <c r="Q11" s="1"/>
      <c r="R11" s="1"/>
      <c r="T11" s="1" t="str">
        <f t="shared" si="1"/>
        <v>Optie</v>
      </c>
      <c r="U11" s="1" t="str">
        <f t="shared" si="2"/>
        <v>Optie</v>
      </c>
      <c r="V11" s="1" t="str">
        <f t="shared" si="3"/>
        <v>Optie</v>
      </c>
      <c r="X11" s="1" t="s">
        <v>340</v>
      </c>
      <c r="Y11" s="1" t="s">
        <v>340</v>
      </c>
      <c r="Z11" s="1" t="s">
        <v>340</v>
      </c>
      <c r="AA11" s="1" t="s">
        <v>340</v>
      </c>
      <c r="AB11" s="1" t="s">
        <v>340</v>
      </c>
      <c r="AC11" s="1" t="s">
        <v>340</v>
      </c>
      <c r="AE11" s="1" t="s">
        <v>340</v>
      </c>
      <c r="AF11" s="1" t="s">
        <v>340</v>
      </c>
      <c r="AG11" s="1" t="s">
        <v>340</v>
      </c>
      <c r="AH11" s="1" t="s">
        <v>340</v>
      </c>
      <c r="AI11" s="1" t="s">
        <v>339</v>
      </c>
      <c r="AJ11" s="1" t="s">
        <v>340</v>
      </c>
      <c r="AK11" s="1" t="s">
        <v>340</v>
      </c>
      <c r="AM11" s="22"/>
    </row>
    <row r="12" spans="1:40" collapsed="1" x14ac:dyDescent="0.3">
      <c r="A12" s="3" t="str">
        <f>F12</f>
        <v>Choice [+]</v>
      </c>
      <c r="B12" s="3" t="s">
        <v>341</v>
      </c>
      <c r="E12" s="246"/>
      <c r="F12" s="14" t="s">
        <v>386</v>
      </c>
      <c r="P12" s="1" t="s">
        <v>17</v>
      </c>
      <c r="Q12" s="1"/>
      <c r="R12" s="1"/>
      <c r="T12" s="1" t="str">
        <f t="shared" si="1"/>
        <v>Nee</v>
      </c>
      <c r="U12" s="1" t="str">
        <f t="shared" si="2"/>
        <v>Optie</v>
      </c>
      <c r="V12" s="1" t="str">
        <f t="shared" si="3"/>
        <v>Optie</v>
      </c>
      <c r="X12" s="1" t="s">
        <v>340</v>
      </c>
      <c r="Y12" s="1" t="s">
        <v>340</v>
      </c>
      <c r="Z12" s="1" t="s">
        <v>340</v>
      </c>
      <c r="AA12" s="1" t="s">
        <v>340</v>
      </c>
      <c r="AB12" s="1" t="s">
        <v>340</v>
      </c>
      <c r="AC12" s="1" t="s">
        <v>341</v>
      </c>
      <c r="AE12" s="1" t="s">
        <v>340</v>
      </c>
      <c r="AF12" s="1" t="s">
        <v>340</v>
      </c>
      <c r="AG12" s="1" t="s">
        <v>340</v>
      </c>
      <c r="AH12" s="1" t="s">
        <v>340</v>
      </c>
      <c r="AI12" s="1" t="s">
        <v>339</v>
      </c>
      <c r="AJ12" s="1" t="s">
        <v>340</v>
      </c>
      <c r="AK12" s="1" t="s">
        <v>340</v>
      </c>
      <c r="AM12" s="22"/>
    </row>
    <row r="13" spans="1:40" ht="14.4" hidden="1" customHeight="1" outlineLevel="1" x14ac:dyDescent="0.3">
      <c r="A13" s="3" t="str">
        <f>H13</f>
        <v>AansluitingGas [+]</v>
      </c>
      <c r="B13" s="3" t="s">
        <v>341</v>
      </c>
      <c r="E13" s="246"/>
      <c r="G13" s="245" t="s">
        <v>17</v>
      </c>
      <c r="H13" s="14" t="s">
        <v>173</v>
      </c>
      <c r="P13" s="1" t="s">
        <v>411</v>
      </c>
      <c r="Q13" s="1"/>
      <c r="R13" s="1"/>
      <c r="T13" s="1" t="str">
        <f t="shared" si="1"/>
        <v>Nvt</v>
      </c>
      <c r="U13" s="1" t="str">
        <f t="shared" si="2"/>
        <v>Optie</v>
      </c>
      <c r="V13" s="1" t="str">
        <f t="shared" si="3"/>
        <v>Optie</v>
      </c>
      <c r="X13" s="1" t="s">
        <v>340</v>
      </c>
      <c r="Y13" s="1" t="s">
        <v>340</v>
      </c>
      <c r="Z13" s="1" t="s">
        <v>340</v>
      </c>
      <c r="AA13" s="1" t="s">
        <v>340</v>
      </c>
      <c r="AB13" s="1" t="s">
        <v>340</v>
      </c>
      <c r="AC13" s="1" t="s">
        <v>339</v>
      </c>
      <c r="AE13" s="1" t="s">
        <v>340</v>
      </c>
      <c r="AF13" s="1" t="s">
        <v>340</v>
      </c>
      <c r="AG13" s="1" t="s">
        <v>340</v>
      </c>
      <c r="AH13" s="1" t="s">
        <v>340</v>
      </c>
      <c r="AI13" s="1" t="s">
        <v>339</v>
      </c>
      <c r="AJ13" s="1" t="s">
        <v>340</v>
      </c>
      <c r="AK13" s="1" t="s">
        <v>340</v>
      </c>
      <c r="AM13" s="22"/>
    </row>
    <row r="14" spans="1:40" ht="14.4" hidden="1" customHeight="1" outlineLevel="2" x14ac:dyDescent="0.3">
      <c r="A14" s="8" t="str">
        <f>J14</f>
        <v>EANcode</v>
      </c>
      <c r="B14" s="8" t="s">
        <v>341</v>
      </c>
      <c r="E14" s="246"/>
      <c r="G14" s="245"/>
      <c r="I14" s="245" t="s">
        <v>18</v>
      </c>
      <c r="J14" s="18" t="s">
        <v>19</v>
      </c>
      <c r="P14" s="1" t="s">
        <v>144</v>
      </c>
      <c r="Q14" s="1"/>
      <c r="R14" s="1"/>
      <c r="T14" s="1" t="str">
        <f t="shared" si="1"/>
        <v>Nvt</v>
      </c>
      <c r="U14" s="1" t="str">
        <f t="shared" si="2"/>
        <v>Ja</v>
      </c>
      <c r="V14" s="1" t="str">
        <f t="shared" si="3"/>
        <v>Ja</v>
      </c>
      <c r="X14" s="1" t="s">
        <v>338</v>
      </c>
      <c r="Y14" s="1" t="s">
        <v>338</v>
      </c>
      <c r="Z14" s="1" t="s">
        <v>338</v>
      </c>
      <c r="AA14" s="1" t="s">
        <v>338</v>
      </c>
      <c r="AB14" s="1" t="s">
        <v>338</v>
      </c>
      <c r="AC14" s="1" t="s">
        <v>339</v>
      </c>
      <c r="AE14" s="1" t="s">
        <v>338</v>
      </c>
      <c r="AF14" s="1" t="s">
        <v>338</v>
      </c>
      <c r="AG14" s="1" t="s">
        <v>338</v>
      </c>
      <c r="AH14" s="1" t="s">
        <v>338</v>
      </c>
      <c r="AI14" s="1" t="s">
        <v>339</v>
      </c>
      <c r="AJ14" s="1" t="s">
        <v>338</v>
      </c>
      <c r="AK14" s="1" t="s">
        <v>338</v>
      </c>
      <c r="AM14" s="22"/>
    </row>
    <row r="15" spans="1:40" ht="14.4" hidden="1" customHeight="1" outlineLevel="2" x14ac:dyDescent="0.3">
      <c r="A15" s="8" t="str">
        <f>J15</f>
        <v>Werkzaamheden [+]</v>
      </c>
      <c r="B15" s="8" t="s">
        <v>341</v>
      </c>
      <c r="E15" s="246"/>
      <c r="G15" s="245"/>
      <c r="I15" s="245"/>
      <c r="J15" s="18" t="s">
        <v>180</v>
      </c>
      <c r="P15" s="1" t="s">
        <v>263</v>
      </c>
      <c r="Q15" s="1"/>
      <c r="R15" s="1"/>
      <c r="T15" s="1" t="str">
        <f t="shared" si="1"/>
        <v>Nvt</v>
      </c>
      <c r="U15" s="1" t="str">
        <f t="shared" si="2"/>
        <v>Ja</v>
      </c>
      <c r="V15" s="1" t="str">
        <f t="shared" si="3"/>
        <v>Ja</v>
      </c>
      <c r="X15" s="1" t="s">
        <v>338</v>
      </c>
      <c r="Y15" s="1" t="s">
        <v>338</v>
      </c>
      <c r="Z15" s="1" t="s">
        <v>338</v>
      </c>
      <c r="AA15" s="1" t="s">
        <v>338</v>
      </c>
      <c r="AB15" s="1" t="s">
        <v>338</v>
      </c>
      <c r="AC15" s="1" t="s">
        <v>339</v>
      </c>
      <c r="AE15" s="1" t="s">
        <v>338</v>
      </c>
      <c r="AF15" s="1" t="s">
        <v>338</v>
      </c>
      <c r="AG15" s="1" t="s">
        <v>338</v>
      </c>
      <c r="AH15" s="1" t="s">
        <v>338</v>
      </c>
      <c r="AI15" s="1" t="s">
        <v>339</v>
      </c>
      <c r="AJ15" s="1" t="s">
        <v>338</v>
      </c>
      <c r="AK15" s="1" t="s">
        <v>338</v>
      </c>
      <c r="AM15" s="22"/>
    </row>
    <row r="16" spans="1:40" ht="144" hidden="1" outlineLevel="3" x14ac:dyDescent="0.3">
      <c r="A16" s="8" t="str">
        <f>L16</f>
        <v>Aansluiting</v>
      </c>
      <c r="B16" s="8" t="s">
        <v>341</v>
      </c>
      <c r="E16" s="246"/>
      <c r="G16" s="245"/>
      <c r="I16" s="245"/>
      <c r="K16" s="246" t="s">
        <v>126</v>
      </c>
      <c r="L16" s="8" t="s">
        <v>127</v>
      </c>
      <c r="P16" s="1" t="s">
        <v>264</v>
      </c>
      <c r="Q16" s="22" t="s">
        <v>319</v>
      </c>
      <c r="R16" s="22" t="s">
        <v>319</v>
      </c>
      <c r="T16" s="1" t="str">
        <f t="shared" si="1"/>
        <v>Nvt</v>
      </c>
      <c r="U16" s="1" t="str">
        <f t="shared" si="2"/>
        <v>Ja</v>
      </c>
      <c r="V16" s="1" t="str">
        <f t="shared" si="3"/>
        <v>Ja</v>
      </c>
      <c r="X16" s="1" t="s">
        <v>338</v>
      </c>
      <c r="Y16" s="1" t="s">
        <v>338</v>
      </c>
      <c r="Z16" s="1" t="s">
        <v>338</v>
      </c>
      <c r="AA16" s="1" t="s">
        <v>338</v>
      </c>
      <c r="AB16" s="1" t="s">
        <v>338</v>
      </c>
      <c r="AC16" s="1" t="s">
        <v>339</v>
      </c>
      <c r="AE16" s="1" t="s">
        <v>338</v>
      </c>
      <c r="AF16" s="1" t="s">
        <v>338</v>
      </c>
      <c r="AG16" s="1" t="s">
        <v>338</v>
      </c>
      <c r="AH16" s="1" t="s">
        <v>338</v>
      </c>
      <c r="AI16" s="1" t="s">
        <v>339</v>
      </c>
      <c r="AJ16" s="1" t="s">
        <v>338</v>
      </c>
      <c r="AK16" s="1" t="s">
        <v>338</v>
      </c>
      <c r="AM16" s="22"/>
    </row>
    <row r="17" spans="1:39" ht="100.8" hidden="1" outlineLevel="3" x14ac:dyDescent="0.3">
      <c r="A17" s="8" t="str">
        <f t="shared" ref="A17:A21" si="5">L17</f>
        <v>Binnenwerk</v>
      </c>
      <c r="B17" s="8" t="s">
        <v>341</v>
      </c>
      <c r="E17" s="246"/>
      <c r="G17" s="245"/>
      <c r="I17" s="245"/>
      <c r="K17" s="246"/>
      <c r="L17" s="8" t="s">
        <v>128</v>
      </c>
      <c r="P17" s="1" t="s">
        <v>265</v>
      </c>
      <c r="Q17" s="22" t="s">
        <v>320</v>
      </c>
      <c r="R17" s="22" t="s">
        <v>320</v>
      </c>
      <c r="T17" s="1" t="str">
        <f t="shared" si="1"/>
        <v>Nvt</v>
      </c>
      <c r="U17" s="1" t="str">
        <f t="shared" si="2"/>
        <v>Ja</v>
      </c>
      <c r="V17" s="1" t="str">
        <f t="shared" si="3"/>
        <v>Ja</v>
      </c>
      <c r="X17" s="1" t="s">
        <v>338</v>
      </c>
      <c r="Y17" s="1" t="s">
        <v>338</v>
      </c>
      <c r="Z17" s="1" t="s">
        <v>338</v>
      </c>
      <c r="AA17" s="1" t="s">
        <v>338</v>
      </c>
      <c r="AB17" s="1" t="s">
        <v>338</v>
      </c>
      <c r="AC17" s="1" t="s">
        <v>339</v>
      </c>
      <c r="AE17" s="1" t="s">
        <v>338</v>
      </c>
      <c r="AF17" s="1" t="s">
        <v>338</v>
      </c>
      <c r="AG17" s="1" t="s">
        <v>338</v>
      </c>
      <c r="AH17" s="1" t="s">
        <v>338</v>
      </c>
      <c r="AI17" s="1" t="s">
        <v>339</v>
      </c>
      <c r="AJ17" s="1" t="s">
        <v>338</v>
      </c>
      <c r="AK17" s="1" t="s">
        <v>338</v>
      </c>
      <c r="AM17" s="22"/>
    </row>
    <row r="18" spans="1:39" ht="72" hidden="1" outlineLevel="3" x14ac:dyDescent="0.3">
      <c r="A18" s="8" t="str">
        <f t="shared" si="5"/>
        <v>Meter</v>
      </c>
      <c r="B18" s="8" t="s">
        <v>341</v>
      </c>
      <c r="E18" s="246"/>
      <c r="G18" s="245"/>
      <c r="I18" s="245"/>
      <c r="K18" s="246"/>
      <c r="L18" s="8" t="s">
        <v>129</v>
      </c>
      <c r="P18" s="1" t="s">
        <v>266</v>
      </c>
      <c r="Q18" s="22" t="s">
        <v>321</v>
      </c>
      <c r="R18" s="22" t="s">
        <v>321</v>
      </c>
      <c r="T18" s="1" t="str">
        <f t="shared" si="1"/>
        <v>Nvt</v>
      </c>
      <c r="U18" s="1" t="str">
        <f t="shared" si="2"/>
        <v>Ja</v>
      </c>
      <c r="V18" s="1" t="str">
        <f t="shared" si="3"/>
        <v>Ja</v>
      </c>
      <c r="X18" s="1" t="s">
        <v>338</v>
      </c>
      <c r="Y18" s="1" t="s">
        <v>338</v>
      </c>
      <c r="Z18" s="1" t="s">
        <v>338</v>
      </c>
      <c r="AA18" s="1" t="s">
        <v>338</v>
      </c>
      <c r="AB18" s="1" t="s">
        <v>338</v>
      </c>
      <c r="AC18" s="1" t="s">
        <v>339</v>
      </c>
      <c r="AE18" s="1" t="s">
        <v>338</v>
      </c>
      <c r="AF18" s="1" t="s">
        <v>338</v>
      </c>
      <c r="AG18" s="1" t="s">
        <v>338</v>
      </c>
      <c r="AH18" s="1" t="s">
        <v>338</v>
      </c>
      <c r="AI18" s="1" t="s">
        <v>339</v>
      </c>
      <c r="AJ18" s="1" t="s">
        <v>338</v>
      </c>
      <c r="AK18" s="1" t="s">
        <v>338</v>
      </c>
      <c r="AM18" s="22"/>
    </row>
    <row r="19" spans="1:39" ht="43.2" hidden="1" outlineLevel="3" x14ac:dyDescent="0.3">
      <c r="A19" s="8" t="str">
        <f t="shared" si="5"/>
        <v>TypeAansluiting</v>
      </c>
      <c r="B19" s="8" t="s">
        <v>341</v>
      </c>
      <c r="E19" s="246"/>
      <c r="G19" s="245"/>
      <c r="I19" s="245"/>
      <c r="K19" s="246"/>
      <c r="L19" s="8" t="s">
        <v>130</v>
      </c>
      <c r="P19" s="1" t="s">
        <v>267</v>
      </c>
      <c r="Q19" s="22" t="s">
        <v>322</v>
      </c>
      <c r="R19" s="22" t="s">
        <v>322</v>
      </c>
      <c r="T19" s="1" t="str">
        <f t="shared" si="1"/>
        <v>Nvt</v>
      </c>
      <c r="U19" s="1" t="str">
        <f t="shared" si="2"/>
        <v>Ja</v>
      </c>
      <c r="V19" s="1" t="str">
        <f t="shared" si="3"/>
        <v>Ja</v>
      </c>
      <c r="X19" s="1" t="s">
        <v>338</v>
      </c>
      <c r="Y19" s="1" t="s">
        <v>338</v>
      </c>
      <c r="Z19" s="1" t="s">
        <v>338</v>
      </c>
      <c r="AA19" s="1" t="s">
        <v>338</v>
      </c>
      <c r="AB19" s="1" t="s">
        <v>338</v>
      </c>
      <c r="AC19" s="1" t="s">
        <v>339</v>
      </c>
      <c r="AE19" s="1" t="s">
        <v>338</v>
      </c>
      <c r="AF19" s="1" t="s">
        <v>338</v>
      </c>
      <c r="AG19" s="1" t="s">
        <v>338</v>
      </c>
      <c r="AH19" s="1" t="s">
        <v>338</v>
      </c>
      <c r="AI19" s="1" t="s">
        <v>339</v>
      </c>
      <c r="AJ19" s="1" t="s">
        <v>338</v>
      </c>
      <c r="AK19" s="1" t="s">
        <v>338</v>
      </c>
      <c r="AM19" s="22"/>
    </row>
    <row r="20" spans="1:39" ht="57.6" hidden="1" outlineLevel="3" x14ac:dyDescent="0.3">
      <c r="A20" s="8" t="str">
        <f t="shared" si="5"/>
        <v>FysiekeStatus</v>
      </c>
      <c r="B20" s="8" t="s">
        <v>341</v>
      </c>
      <c r="E20" s="246"/>
      <c r="G20" s="245"/>
      <c r="I20" s="245"/>
      <c r="K20" s="246"/>
      <c r="L20" s="8" t="s">
        <v>131</v>
      </c>
      <c r="P20" s="1" t="s">
        <v>268</v>
      </c>
      <c r="Q20" s="22" t="s">
        <v>323</v>
      </c>
      <c r="R20" s="22" t="s">
        <v>323</v>
      </c>
      <c r="T20" s="1" t="str">
        <f t="shared" si="1"/>
        <v>Nvt</v>
      </c>
      <c r="U20" s="1" t="str">
        <f t="shared" si="2"/>
        <v>Ja</v>
      </c>
      <c r="V20" s="1" t="str">
        <f t="shared" si="3"/>
        <v>Ja</v>
      </c>
      <c r="X20" s="1" t="s">
        <v>338</v>
      </c>
      <c r="Y20" s="1" t="s">
        <v>338</v>
      </c>
      <c r="Z20" s="1" t="s">
        <v>338</v>
      </c>
      <c r="AA20" s="1" t="s">
        <v>338</v>
      </c>
      <c r="AB20" s="1" t="s">
        <v>338</v>
      </c>
      <c r="AC20" s="1" t="s">
        <v>339</v>
      </c>
      <c r="AE20" s="1" t="s">
        <v>338</v>
      </c>
      <c r="AF20" s="1" t="s">
        <v>338</v>
      </c>
      <c r="AG20" s="1" t="s">
        <v>338</v>
      </c>
      <c r="AH20" s="1" t="s">
        <v>338</v>
      </c>
      <c r="AI20" s="1" t="s">
        <v>339</v>
      </c>
      <c r="AJ20" s="1" t="s">
        <v>338</v>
      </c>
      <c r="AK20" s="1" t="s">
        <v>338</v>
      </c>
      <c r="AM20" s="22"/>
    </row>
    <row r="21" spans="1:39" ht="43.2" hidden="1" outlineLevel="3" x14ac:dyDescent="0.3">
      <c r="A21" s="8" t="str">
        <f t="shared" si="5"/>
        <v>WijzigenCapaciteit</v>
      </c>
      <c r="B21" s="8" t="s">
        <v>341</v>
      </c>
      <c r="E21" s="246"/>
      <c r="G21" s="245"/>
      <c r="I21" s="245"/>
      <c r="K21" s="246"/>
      <c r="L21" s="8" t="s">
        <v>132</v>
      </c>
      <c r="P21" s="1" t="s">
        <v>269</v>
      </c>
      <c r="Q21" s="22" t="s">
        <v>324</v>
      </c>
      <c r="R21" s="22" t="s">
        <v>324</v>
      </c>
      <c r="T21" s="1" t="str">
        <f t="shared" si="1"/>
        <v>Nvt</v>
      </c>
      <c r="U21" s="1" t="str">
        <f t="shared" si="2"/>
        <v>Ja</v>
      </c>
      <c r="V21" s="1" t="str">
        <f t="shared" si="3"/>
        <v>Ja</v>
      </c>
      <c r="X21" s="1" t="s">
        <v>338</v>
      </c>
      <c r="Y21" s="1" t="s">
        <v>338</v>
      </c>
      <c r="Z21" s="1" t="s">
        <v>338</v>
      </c>
      <c r="AA21" s="1" t="s">
        <v>338</v>
      </c>
      <c r="AB21" s="1" t="s">
        <v>338</v>
      </c>
      <c r="AC21" s="1" t="s">
        <v>339</v>
      </c>
      <c r="AE21" s="1" t="s">
        <v>338</v>
      </c>
      <c r="AF21" s="1" t="s">
        <v>338</v>
      </c>
      <c r="AG21" s="1" t="s">
        <v>338</v>
      </c>
      <c r="AH21" s="1" t="s">
        <v>338</v>
      </c>
      <c r="AI21" s="1" t="s">
        <v>339</v>
      </c>
      <c r="AJ21" s="1" t="s">
        <v>338</v>
      </c>
      <c r="AK21" s="1" t="s">
        <v>338</v>
      </c>
      <c r="AM21" s="22"/>
    </row>
    <row r="22" spans="1:39" ht="57.6" hidden="1" outlineLevel="2" x14ac:dyDescent="0.3">
      <c r="A22" s="3" t="str">
        <f>J22</f>
        <v>WijzeOplevering</v>
      </c>
      <c r="B22" s="3" t="s">
        <v>338</v>
      </c>
      <c r="E22" s="246"/>
      <c r="G22" s="245"/>
      <c r="I22" s="245"/>
      <c r="J22" s="14" t="s">
        <v>387</v>
      </c>
      <c r="P22" s="1" t="s">
        <v>412</v>
      </c>
      <c r="Q22" s="22" t="s">
        <v>422</v>
      </c>
      <c r="R22" s="22" t="s">
        <v>422</v>
      </c>
      <c r="T22" s="1" t="str">
        <f t="shared" si="1"/>
        <v>Nvt</v>
      </c>
      <c r="U22" s="1" t="str">
        <f t="shared" si="2"/>
        <v>Ja</v>
      </c>
      <c r="V22" s="1" t="str">
        <f t="shared" si="3"/>
        <v>Ja</v>
      </c>
      <c r="X22" s="1" t="s">
        <v>338</v>
      </c>
      <c r="Y22" s="1" t="s">
        <v>340</v>
      </c>
      <c r="Z22" s="1" t="s">
        <v>341</v>
      </c>
      <c r="AA22" s="1" t="s">
        <v>338</v>
      </c>
      <c r="AB22" s="1" t="s">
        <v>340</v>
      </c>
      <c r="AC22" s="1" t="s">
        <v>339</v>
      </c>
      <c r="AE22" s="1" t="s">
        <v>338</v>
      </c>
      <c r="AF22" s="1" t="s">
        <v>338</v>
      </c>
      <c r="AG22" s="1" t="s">
        <v>338</v>
      </c>
      <c r="AH22" s="1" t="s">
        <v>341</v>
      </c>
      <c r="AI22" s="1" t="s">
        <v>339</v>
      </c>
      <c r="AJ22" s="1" t="s">
        <v>340</v>
      </c>
      <c r="AK22" s="1" t="s">
        <v>338</v>
      </c>
      <c r="AM22" s="22"/>
    </row>
    <row r="23" spans="1:39" ht="244.8" hidden="1" outlineLevel="2" x14ac:dyDescent="0.3">
      <c r="A23" s="3" t="str">
        <f t="shared" ref="A23:A24" si="6">J23</f>
        <v>RedenTraditioneleMeter</v>
      </c>
      <c r="B23" s="3" t="s">
        <v>341</v>
      </c>
      <c r="E23" s="246"/>
      <c r="G23" s="245"/>
      <c r="I23" s="245"/>
      <c r="J23" s="14" t="s">
        <v>388</v>
      </c>
      <c r="P23" s="1" t="s">
        <v>413</v>
      </c>
      <c r="Q23" s="22" t="s">
        <v>423</v>
      </c>
      <c r="R23" s="22" t="s">
        <v>423</v>
      </c>
      <c r="T23" s="1" t="str">
        <f t="shared" si="1"/>
        <v>Nvt</v>
      </c>
      <c r="U23" s="1" t="str">
        <f t="shared" si="2"/>
        <v>Optie</v>
      </c>
      <c r="V23" s="1" t="str">
        <f t="shared" si="3"/>
        <v>Optie</v>
      </c>
      <c r="X23" s="1" t="s">
        <v>340</v>
      </c>
      <c r="Y23" s="1" t="s">
        <v>340</v>
      </c>
      <c r="Z23" s="1" t="s">
        <v>341</v>
      </c>
      <c r="AA23" s="1" t="s">
        <v>340</v>
      </c>
      <c r="AB23" s="1" t="s">
        <v>340</v>
      </c>
      <c r="AC23" s="1" t="s">
        <v>339</v>
      </c>
      <c r="AE23" s="1" t="s">
        <v>340</v>
      </c>
      <c r="AF23" s="1" t="s">
        <v>340</v>
      </c>
      <c r="AG23" s="1" t="s">
        <v>340</v>
      </c>
      <c r="AH23" s="1" t="s">
        <v>341</v>
      </c>
      <c r="AI23" s="1" t="s">
        <v>339</v>
      </c>
      <c r="AJ23" s="1" t="s">
        <v>340</v>
      </c>
      <c r="AK23" s="1" t="s">
        <v>340</v>
      </c>
      <c r="AM23" s="22" t="s">
        <v>445</v>
      </c>
    </row>
    <row r="24" spans="1:39" ht="14.4" hidden="1" customHeight="1" outlineLevel="2" x14ac:dyDescent="0.3">
      <c r="A24" s="3" t="str">
        <f t="shared" si="6"/>
        <v>VerwijderdeMeter [+]</v>
      </c>
      <c r="B24" s="3" t="s">
        <v>338</v>
      </c>
      <c r="E24" s="246"/>
      <c r="G24" s="245"/>
      <c r="I24" s="245"/>
      <c r="J24" s="14" t="s">
        <v>389</v>
      </c>
      <c r="P24" s="1" t="s">
        <v>266</v>
      </c>
      <c r="Q24" s="1"/>
      <c r="R24" s="1"/>
      <c r="T24" s="1" t="str">
        <f t="shared" si="1"/>
        <v>Nee</v>
      </c>
      <c r="U24" s="1" t="str">
        <f t="shared" si="2"/>
        <v>Ja</v>
      </c>
      <c r="V24" s="1" t="str">
        <f t="shared" si="3"/>
        <v>Ja</v>
      </c>
      <c r="X24" s="1" t="s">
        <v>341</v>
      </c>
      <c r="Y24" s="1" t="s">
        <v>340</v>
      </c>
      <c r="Z24" s="1" t="s">
        <v>338</v>
      </c>
      <c r="AA24" s="1" t="s">
        <v>338</v>
      </c>
      <c r="AB24" s="1" t="s">
        <v>340</v>
      </c>
      <c r="AC24" s="1" t="s">
        <v>341</v>
      </c>
      <c r="AE24" s="1" t="s">
        <v>341</v>
      </c>
      <c r="AF24" s="1" t="s">
        <v>338</v>
      </c>
      <c r="AG24" s="1" t="s">
        <v>338</v>
      </c>
      <c r="AH24" s="1" t="s">
        <v>338</v>
      </c>
      <c r="AI24" s="1" t="s">
        <v>339</v>
      </c>
      <c r="AJ24" s="1" t="s">
        <v>341</v>
      </c>
      <c r="AK24" s="1" t="s">
        <v>338</v>
      </c>
      <c r="AM24" s="22"/>
    </row>
    <row r="25" spans="1:39" ht="14.4" hidden="1" customHeight="1" outlineLevel="3" x14ac:dyDescent="0.3">
      <c r="A25" s="8" t="str">
        <f>L25</f>
        <v>Meternummer</v>
      </c>
      <c r="B25" s="8" t="s">
        <v>341</v>
      </c>
      <c r="E25" s="246"/>
      <c r="G25" s="245"/>
      <c r="I25" s="245"/>
      <c r="K25" s="245" t="s">
        <v>409</v>
      </c>
      <c r="L25" s="18" t="s">
        <v>390</v>
      </c>
      <c r="P25" s="1" t="s">
        <v>137</v>
      </c>
      <c r="Q25" s="1"/>
      <c r="R25" s="1"/>
      <c r="T25" s="1" t="str">
        <f t="shared" si="1"/>
        <v>Nvt</v>
      </c>
      <c r="U25" s="1" t="str">
        <f t="shared" si="2"/>
        <v>Ja</v>
      </c>
      <c r="V25" s="1" t="str">
        <f t="shared" si="3"/>
        <v>Ja</v>
      </c>
      <c r="X25" s="1" t="s">
        <v>339</v>
      </c>
      <c r="Y25" s="1" t="s">
        <v>338</v>
      </c>
      <c r="Z25" s="1" t="s">
        <v>338</v>
      </c>
      <c r="AA25" s="1" t="s">
        <v>338</v>
      </c>
      <c r="AB25" s="1" t="s">
        <v>338</v>
      </c>
      <c r="AC25" s="1" t="s">
        <v>339</v>
      </c>
      <c r="AE25" s="1" t="s">
        <v>339</v>
      </c>
      <c r="AF25" s="1" t="s">
        <v>338</v>
      </c>
      <c r="AG25" s="1" t="s">
        <v>338</v>
      </c>
      <c r="AH25" s="1" t="s">
        <v>338</v>
      </c>
      <c r="AI25" s="1" t="s">
        <v>339</v>
      </c>
      <c r="AJ25" s="1" t="s">
        <v>339</v>
      </c>
      <c r="AK25" s="1" t="s">
        <v>338</v>
      </c>
      <c r="AM25" s="22"/>
    </row>
    <row r="26" spans="1:39" ht="14.4" hidden="1" customHeight="1" outlineLevel="3" x14ac:dyDescent="0.3">
      <c r="A26" s="9" t="str">
        <f t="shared" ref="A26:A27" si="7">L26</f>
        <v>Barcode</v>
      </c>
      <c r="B26" s="9" t="s">
        <v>341</v>
      </c>
      <c r="E26" s="246"/>
      <c r="G26" s="245"/>
      <c r="I26" s="245"/>
      <c r="K26" s="245"/>
      <c r="L26" s="13" t="s">
        <v>391</v>
      </c>
      <c r="P26" s="1" t="s">
        <v>137</v>
      </c>
      <c r="Q26" s="1"/>
      <c r="R26" s="1"/>
      <c r="T26" s="1" t="str">
        <f t="shared" si="1"/>
        <v>Nvt</v>
      </c>
      <c r="U26" s="1" t="str">
        <f t="shared" si="2"/>
        <v>Nee</v>
      </c>
      <c r="V26" s="1" t="str">
        <f t="shared" si="3"/>
        <v>Nee</v>
      </c>
      <c r="X26" s="1" t="s">
        <v>339</v>
      </c>
      <c r="Y26" s="1" t="s">
        <v>341</v>
      </c>
      <c r="Z26" s="1" t="s">
        <v>341</v>
      </c>
      <c r="AA26" s="1" t="s">
        <v>341</v>
      </c>
      <c r="AB26" s="1" t="s">
        <v>341</v>
      </c>
      <c r="AC26" s="1" t="s">
        <v>339</v>
      </c>
      <c r="AE26" s="1" t="s">
        <v>339</v>
      </c>
      <c r="AF26" s="1" t="s">
        <v>341</v>
      </c>
      <c r="AG26" s="1" t="s">
        <v>341</v>
      </c>
      <c r="AH26" s="1" t="s">
        <v>341</v>
      </c>
      <c r="AI26" s="1" t="s">
        <v>339</v>
      </c>
      <c r="AJ26" s="1" t="s">
        <v>339</v>
      </c>
      <c r="AK26" s="1" t="s">
        <v>341</v>
      </c>
      <c r="AM26" s="22"/>
    </row>
    <row r="27" spans="1:39" ht="14.4" hidden="1" customHeight="1" outlineLevel="3" x14ac:dyDescent="0.3">
      <c r="A27" s="8" t="str">
        <f t="shared" si="7"/>
        <v>Telwerk [+]</v>
      </c>
      <c r="B27" s="8" t="s">
        <v>341</v>
      </c>
      <c r="E27" s="246"/>
      <c r="G27" s="245"/>
      <c r="I27" s="245"/>
      <c r="K27" s="245"/>
      <c r="L27" s="18" t="s">
        <v>392</v>
      </c>
      <c r="P27" s="1" t="s">
        <v>414</v>
      </c>
      <c r="Q27" s="1"/>
      <c r="R27" s="1"/>
      <c r="T27" s="1" t="str">
        <f t="shared" si="1"/>
        <v>Nvt</v>
      </c>
      <c r="U27" s="1" t="str">
        <f t="shared" si="2"/>
        <v>Ja</v>
      </c>
      <c r="V27" s="1" t="str">
        <f t="shared" si="3"/>
        <v>Ja</v>
      </c>
      <c r="X27" s="1" t="s">
        <v>339</v>
      </c>
      <c r="Y27" s="1" t="s">
        <v>338</v>
      </c>
      <c r="Z27" s="1" t="s">
        <v>338</v>
      </c>
      <c r="AA27" s="1" t="s">
        <v>338</v>
      </c>
      <c r="AB27" s="1" t="s">
        <v>338</v>
      </c>
      <c r="AC27" s="1" t="s">
        <v>339</v>
      </c>
      <c r="AE27" s="1" t="s">
        <v>339</v>
      </c>
      <c r="AF27" s="1" t="s">
        <v>338</v>
      </c>
      <c r="AG27" s="1" t="s">
        <v>338</v>
      </c>
      <c r="AH27" s="1" t="s">
        <v>338</v>
      </c>
      <c r="AI27" s="1" t="s">
        <v>339</v>
      </c>
      <c r="AJ27" s="1" t="s">
        <v>339</v>
      </c>
      <c r="AK27" s="1" t="s">
        <v>338</v>
      </c>
      <c r="AM27" s="22"/>
    </row>
    <row r="28" spans="1:39" ht="14.4" hidden="1" customHeight="1" outlineLevel="4" x14ac:dyDescent="0.3">
      <c r="A28" s="8" t="str">
        <f>N28</f>
        <v>Nummer</v>
      </c>
      <c r="B28" s="8" t="s">
        <v>341</v>
      </c>
      <c r="E28" s="246"/>
      <c r="G28" s="245"/>
      <c r="I28" s="245"/>
      <c r="K28" s="245"/>
      <c r="M28" s="246" t="s">
        <v>395</v>
      </c>
      <c r="N28" s="8" t="s">
        <v>58</v>
      </c>
      <c r="P28" s="1" t="s">
        <v>137</v>
      </c>
      <c r="Q28" s="1"/>
      <c r="R28" s="1"/>
      <c r="T28" s="1" t="str">
        <f t="shared" si="1"/>
        <v>Nvt</v>
      </c>
      <c r="U28" s="1" t="str">
        <f t="shared" si="2"/>
        <v>Ja</v>
      </c>
      <c r="V28" s="1" t="str">
        <f t="shared" si="3"/>
        <v>Ja</v>
      </c>
      <c r="X28" s="1" t="s">
        <v>339</v>
      </c>
      <c r="Y28" s="1" t="s">
        <v>338</v>
      </c>
      <c r="Z28" s="1" t="s">
        <v>338</v>
      </c>
      <c r="AA28" s="1" t="s">
        <v>338</v>
      </c>
      <c r="AB28" s="1" t="s">
        <v>338</v>
      </c>
      <c r="AC28" s="1" t="s">
        <v>339</v>
      </c>
      <c r="AE28" s="1" t="s">
        <v>339</v>
      </c>
      <c r="AF28" s="1" t="s">
        <v>338</v>
      </c>
      <c r="AG28" s="1" t="s">
        <v>338</v>
      </c>
      <c r="AH28" s="1" t="s">
        <v>338</v>
      </c>
      <c r="AI28" s="1" t="s">
        <v>339</v>
      </c>
      <c r="AJ28" s="1" t="s">
        <v>339</v>
      </c>
      <c r="AK28" s="1" t="s">
        <v>338</v>
      </c>
      <c r="AM28" s="22"/>
    </row>
    <row r="29" spans="1:39" ht="14.4" hidden="1" customHeight="1" outlineLevel="4" x14ac:dyDescent="0.3">
      <c r="A29" s="8" t="str">
        <f>N29</f>
        <v>Stand</v>
      </c>
      <c r="B29" s="8" t="s">
        <v>341</v>
      </c>
      <c r="E29" s="246"/>
      <c r="G29" s="245"/>
      <c r="I29" s="245"/>
      <c r="K29" s="245"/>
      <c r="M29" s="246"/>
      <c r="N29" s="8" t="s">
        <v>393</v>
      </c>
      <c r="P29" s="1" t="s">
        <v>270</v>
      </c>
      <c r="Q29" s="1"/>
      <c r="R29" s="1"/>
      <c r="T29" s="1" t="str">
        <f t="shared" si="1"/>
        <v>Nvt</v>
      </c>
      <c r="U29" s="1" t="str">
        <f t="shared" si="2"/>
        <v>Ja</v>
      </c>
      <c r="V29" s="1" t="str">
        <f t="shared" si="3"/>
        <v>Ja</v>
      </c>
      <c r="X29" s="1" t="s">
        <v>339</v>
      </c>
      <c r="Y29" s="1" t="s">
        <v>338</v>
      </c>
      <c r="Z29" s="1" t="s">
        <v>338</v>
      </c>
      <c r="AA29" s="1" t="s">
        <v>338</v>
      </c>
      <c r="AB29" s="1" t="s">
        <v>338</v>
      </c>
      <c r="AC29" s="1" t="s">
        <v>339</v>
      </c>
      <c r="AE29" s="1" t="s">
        <v>339</v>
      </c>
      <c r="AF29" s="1" t="s">
        <v>338</v>
      </c>
      <c r="AG29" s="1" t="s">
        <v>338</v>
      </c>
      <c r="AH29" s="1" t="s">
        <v>338</v>
      </c>
      <c r="AI29" s="1" t="s">
        <v>339</v>
      </c>
      <c r="AJ29" s="1" t="s">
        <v>339</v>
      </c>
      <c r="AK29" s="1" t="s">
        <v>338</v>
      </c>
      <c r="AM29" s="22"/>
    </row>
    <row r="30" spans="1:39" ht="14.4" hidden="1" customHeight="1" outlineLevel="3" collapsed="1" x14ac:dyDescent="0.3">
      <c r="A30" s="20"/>
      <c r="B30" s="20"/>
      <c r="E30" s="246"/>
      <c r="G30" s="245"/>
      <c r="I30" s="245"/>
      <c r="P30" s="1"/>
      <c r="Q30" s="1"/>
      <c r="R30" s="1"/>
      <c r="T30" s="1"/>
      <c r="U30" s="1"/>
      <c r="V30" s="1"/>
      <c r="X30" s="1"/>
      <c r="Y30" s="1"/>
      <c r="Z30" s="1"/>
      <c r="AA30" s="1"/>
      <c r="AB30" s="1"/>
      <c r="AC30" s="1"/>
      <c r="AE30" s="1"/>
      <c r="AF30" s="1"/>
      <c r="AG30" s="1"/>
      <c r="AH30" s="1"/>
      <c r="AI30" s="1"/>
      <c r="AJ30" s="1"/>
      <c r="AK30" s="1"/>
      <c r="AM30" s="22"/>
    </row>
    <row r="31" spans="1:39" ht="14.4" hidden="1" customHeight="1" outlineLevel="2" collapsed="1" x14ac:dyDescent="0.3">
      <c r="A31" s="3" t="str">
        <f>J31</f>
        <v>NieuweMeter [+]</v>
      </c>
      <c r="B31" s="3" t="s">
        <v>338</v>
      </c>
      <c r="E31" s="246"/>
      <c r="G31" s="245"/>
      <c r="I31" s="245"/>
      <c r="J31" s="14" t="s">
        <v>397</v>
      </c>
      <c r="P31" s="1" t="s">
        <v>266</v>
      </c>
      <c r="Q31" s="1"/>
      <c r="R31" s="1"/>
      <c r="T31" s="1" t="str">
        <f t="shared" si="1"/>
        <v>Nvt</v>
      </c>
      <c r="U31" s="1" t="str">
        <f t="shared" si="2"/>
        <v>Nee</v>
      </c>
      <c r="V31" s="1" t="str">
        <f t="shared" si="3"/>
        <v>Nee</v>
      </c>
      <c r="X31" s="1" t="s">
        <v>338</v>
      </c>
      <c r="Y31" s="1" t="s">
        <v>340</v>
      </c>
      <c r="Z31" s="1" t="s">
        <v>341</v>
      </c>
      <c r="AA31" s="1" t="s">
        <v>338</v>
      </c>
      <c r="AB31" s="1" t="s">
        <v>341</v>
      </c>
      <c r="AC31" s="1" t="s">
        <v>339</v>
      </c>
      <c r="AE31" s="1" t="s">
        <v>341</v>
      </c>
      <c r="AF31" s="1" t="s">
        <v>341</v>
      </c>
      <c r="AG31" s="1" t="s">
        <v>341</v>
      </c>
      <c r="AH31" s="1" t="s">
        <v>341</v>
      </c>
      <c r="AI31" s="1" t="s">
        <v>339</v>
      </c>
      <c r="AJ31" s="1" t="s">
        <v>341</v>
      </c>
      <c r="AK31" s="1" t="s">
        <v>341</v>
      </c>
      <c r="AM31" s="22"/>
    </row>
    <row r="32" spans="1:39" ht="14.4" hidden="1" customHeight="1" outlineLevel="3" x14ac:dyDescent="0.3">
      <c r="A32" s="8" t="str">
        <f>L32</f>
        <v>Meternummer</v>
      </c>
      <c r="B32" s="8" t="s">
        <v>341</v>
      </c>
      <c r="E32" s="246"/>
      <c r="G32" s="245"/>
      <c r="I32" s="245"/>
      <c r="J32" s="10"/>
      <c r="K32" s="245" t="s">
        <v>394</v>
      </c>
      <c r="L32" s="18" t="s">
        <v>390</v>
      </c>
      <c r="P32" s="1" t="s">
        <v>137</v>
      </c>
      <c r="Q32" s="1"/>
      <c r="R32" s="1"/>
      <c r="T32" s="1" t="str">
        <f t="shared" si="1"/>
        <v>Nvt</v>
      </c>
      <c r="U32" s="1" t="str">
        <f t="shared" si="2"/>
        <v>Nvt</v>
      </c>
      <c r="V32" s="1" t="str">
        <f t="shared" si="3"/>
        <v>Nvt</v>
      </c>
      <c r="X32" s="1" t="s">
        <v>338</v>
      </c>
      <c r="Y32" s="1" t="s">
        <v>338</v>
      </c>
      <c r="Z32" s="1" t="s">
        <v>339</v>
      </c>
      <c r="AA32" s="1" t="s">
        <v>338</v>
      </c>
      <c r="AB32" s="1" t="s">
        <v>339</v>
      </c>
      <c r="AC32" s="1" t="s">
        <v>339</v>
      </c>
      <c r="AE32" s="1" t="s">
        <v>339</v>
      </c>
      <c r="AF32" s="1" t="s">
        <v>339</v>
      </c>
      <c r="AG32" s="1" t="s">
        <v>339</v>
      </c>
      <c r="AH32" s="1" t="s">
        <v>339</v>
      </c>
      <c r="AI32" s="1" t="s">
        <v>339</v>
      </c>
      <c r="AJ32" s="1" t="s">
        <v>339</v>
      </c>
      <c r="AK32" s="1" t="s">
        <v>339</v>
      </c>
      <c r="AM32" s="22"/>
    </row>
    <row r="33" spans="1:39" ht="14.4" hidden="1" customHeight="1" outlineLevel="3" x14ac:dyDescent="0.3">
      <c r="A33" s="9" t="str">
        <f t="shared" ref="A33:A34" si="8">L33</f>
        <v>Barcode</v>
      </c>
      <c r="B33" s="9" t="s">
        <v>341</v>
      </c>
      <c r="E33" s="246"/>
      <c r="G33" s="245"/>
      <c r="I33" s="245"/>
      <c r="K33" s="245"/>
      <c r="L33" s="13" t="s">
        <v>391</v>
      </c>
      <c r="P33" s="1" t="s">
        <v>137</v>
      </c>
      <c r="Q33" s="1"/>
      <c r="R33" s="1"/>
      <c r="T33" s="1" t="str">
        <f t="shared" si="1"/>
        <v>Nvt</v>
      </c>
      <c r="U33" s="1" t="str">
        <f t="shared" si="2"/>
        <v>Nvt</v>
      </c>
      <c r="V33" s="1" t="str">
        <f t="shared" si="3"/>
        <v>Nvt</v>
      </c>
      <c r="X33" s="1" t="s">
        <v>341</v>
      </c>
      <c r="Y33" s="1" t="s">
        <v>341</v>
      </c>
      <c r="Z33" s="1" t="s">
        <v>339</v>
      </c>
      <c r="AA33" s="1" t="s">
        <v>341</v>
      </c>
      <c r="AB33" s="1" t="s">
        <v>339</v>
      </c>
      <c r="AC33" s="1" t="s">
        <v>339</v>
      </c>
      <c r="AE33" s="1" t="s">
        <v>339</v>
      </c>
      <c r="AF33" s="1" t="s">
        <v>339</v>
      </c>
      <c r="AG33" s="1" t="s">
        <v>339</v>
      </c>
      <c r="AH33" s="1" t="s">
        <v>339</v>
      </c>
      <c r="AI33" s="1" t="s">
        <v>339</v>
      </c>
      <c r="AJ33" s="1" t="s">
        <v>339</v>
      </c>
      <c r="AK33" s="1" t="s">
        <v>339</v>
      </c>
      <c r="AM33" s="22"/>
    </row>
    <row r="34" spans="1:39" ht="14.4" hidden="1" customHeight="1" outlineLevel="3" x14ac:dyDescent="0.3">
      <c r="A34" s="8" t="str">
        <f t="shared" si="8"/>
        <v>Telwerk</v>
      </c>
      <c r="B34" s="8" t="s">
        <v>341</v>
      </c>
      <c r="E34" s="246"/>
      <c r="G34" s="245"/>
      <c r="I34" s="245"/>
      <c r="K34" s="245"/>
      <c r="L34" s="18" t="s">
        <v>395</v>
      </c>
      <c r="P34" s="1" t="s">
        <v>414</v>
      </c>
      <c r="Q34" s="1"/>
      <c r="R34" s="1"/>
      <c r="T34" s="1" t="str">
        <f t="shared" si="1"/>
        <v>Nvt</v>
      </c>
      <c r="U34" s="1" t="str">
        <f t="shared" si="2"/>
        <v>Nvt</v>
      </c>
      <c r="V34" s="1" t="str">
        <f t="shared" si="3"/>
        <v>Nvt</v>
      </c>
      <c r="X34" s="1" t="s">
        <v>338</v>
      </c>
      <c r="Y34" s="1" t="s">
        <v>338</v>
      </c>
      <c r="Z34" s="1" t="s">
        <v>339</v>
      </c>
      <c r="AA34" s="1" t="s">
        <v>338</v>
      </c>
      <c r="AB34" s="1" t="s">
        <v>339</v>
      </c>
      <c r="AC34" s="1" t="s">
        <v>339</v>
      </c>
      <c r="AE34" s="1" t="s">
        <v>339</v>
      </c>
      <c r="AF34" s="1" t="s">
        <v>339</v>
      </c>
      <c r="AG34" s="1" t="s">
        <v>339</v>
      </c>
      <c r="AH34" s="1" t="s">
        <v>339</v>
      </c>
      <c r="AI34" s="1" t="s">
        <v>339</v>
      </c>
      <c r="AJ34" s="1" t="s">
        <v>339</v>
      </c>
      <c r="AK34" s="1" t="s">
        <v>339</v>
      </c>
      <c r="AM34" s="22"/>
    </row>
    <row r="35" spans="1:39" ht="14.4" hidden="1" customHeight="1" outlineLevel="4" x14ac:dyDescent="0.3">
      <c r="A35" s="8" t="str">
        <f>N35</f>
        <v>Nummer</v>
      </c>
      <c r="B35" s="8" t="s">
        <v>341</v>
      </c>
      <c r="E35" s="246"/>
      <c r="G35" s="245"/>
      <c r="I35" s="245"/>
      <c r="K35" s="245"/>
      <c r="M35" s="246" t="s">
        <v>395</v>
      </c>
      <c r="N35" s="8" t="s">
        <v>58</v>
      </c>
      <c r="P35" s="1" t="s">
        <v>137</v>
      </c>
      <c r="Q35" s="1"/>
      <c r="R35" s="1"/>
      <c r="T35" s="1" t="str">
        <f t="shared" si="1"/>
        <v>Nvt</v>
      </c>
      <c r="U35" s="1" t="str">
        <f t="shared" si="2"/>
        <v>Nvt</v>
      </c>
      <c r="V35" s="1" t="str">
        <f t="shared" si="3"/>
        <v>Nvt</v>
      </c>
      <c r="X35" s="1" t="s">
        <v>338</v>
      </c>
      <c r="Y35" s="1" t="s">
        <v>338</v>
      </c>
      <c r="Z35" s="1" t="s">
        <v>339</v>
      </c>
      <c r="AA35" s="1" t="s">
        <v>338</v>
      </c>
      <c r="AB35" s="1" t="s">
        <v>339</v>
      </c>
      <c r="AC35" s="1" t="s">
        <v>339</v>
      </c>
      <c r="AE35" s="1" t="s">
        <v>339</v>
      </c>
      <c r="AF35" s="1" t="s">
        <v>339</v>
      </c>
      <c r="AG35" s="1" t="s">
        <v>339</v>
      </c>
      <c r="AH35" s="1" t="s">
        <v>339</v>
      </c>
      <c r="AI35" s="1" t="s">
        <v>339</v>
      </c>
      <c r="AJ35" s="1" t="s">
        <v>339</v>
      </c>
      <c r="AK35" s="1" t="s">
        <v>339</v>
      </c>
      <c r="AM35" s="22"/>
    </row>
    <row r="36" spans="1:39" ht="14.4" hidden="1" customHeight="1" outlineLevel="4" x14ac:dyDescent="0.3">
      <c r="A36" s="8" t="str">
        <f>N36</f>
        <v>Stand</v>
      </c>
      <c r="B36" s="8" t="s">
        <v>341</v>
      </c>
      <c r="E36" s="246"/>
      <c r="G36" s="245"/>
      <c r="I36" s="245"/>
      <c r="K36" s="245"/>
      <c r="M36" s="246"/>
      <c r="N36" s="8" t="s">
        <v>393</v>
      </c>
      <c r="P36" s="1" t="s">
        <v>270</v>
      </c>
      <c r="Q36" s="1"/>
      <c r="R36" s="1"/>
      <c r="T36" s="1" t="str">
        <f t="shared" si="1"/>
        <v>Nvt</v>
      </c>
      <c r="U36" s="1" t="str">
        <f t="shared" si="2"/>
        <v>Nvt</v>
      </c>
      <c r="V36" s="1" t="str">
        <f t="shared" si="3"/>
        <v>Nvt</v>
      </c>
      <c r="X36" s="1" t="s">
        <v>338</v>
      </c>
      <c r="Y36" s="1" t="s">
        <v>338</v>
      </c>
      <c r="Z36" s="1" t="s">
        <v>339</v>
      </c>
      <c r="AA36" s="1" t="s">
        <v>338</v>
      </c>
      <c r="AB36" s="1" t="s">
        <v>339</v>
      </c>
      <c r="AC36" s="1" t="s">
        <v>339</v>
      </c>
      <c r="AE36" s="1" t="s">
        <v>339</v>
      </c>
      <c r="AF36" s="1" t="s">
        <v>339</v>
      </c>
      <c r="AG36" s="1" t="s">
        <v>339</v>
      </c>
      <c r="AH36" s="1" t="s">
        <v>339</v>
      </c>
      <c r="AI36" s="1" t="s">
        <v>339</v>
      </c>
      <c r="AJ36" s="1" t="s">
        <v>339</v>
      </c>
      <c r="AK36" s="1" t="s">
        <v>339</v>
      </c>
      <c r="AM36" s="22"/>
    </row>
    <row r="37" spans="1:39" ht="14.4" hidden="1" customHeight="1" outlineLevel="3" collapsed="1" x14ac:dyDescent="0.3">
      <c r="A37" s="20"/>
      <c r="B37" s="20"/>
      <c r="E37" s="246"/>
      <c r="G37" s="245"/>
      <c r="I37" s="245"/>
      <c r="N37" s="10"/>
      <c r="P37" s="1"/>
      <c r="Q37" s="1"/>
      <c r="R37" s="1"/>
      <c r="T37" s="1"/>
      <c r="U37" s="1"/>
      <c r="V37" s="1"/>
      <c r="X37" s="1"/>
      <c r="Y37" s="1"/>
      <c r="Z37" s="1"/>
      <c r="AA37" s="1"/>
      <c r="AB37" s="1"/>
      <c r="AC37" s="1"/>
      <c r="AE37" s="1"/>
      <c r="AF37" s="1"/>
      <c r="AG37" s="1"/>
      <c r="AH37" s="1"/>
      <c r="AI37" s="1"/>
      <c r="AJ37" s="1"/>
      <c r="AK37" s="1"/>
      <c r="AM37" s="22"/>
    </row>
    <row r="38" spans="1:39" ht="86.4" hidden="1" outlineLevel="2" collapsed="1" x14ac:dyDescent="0.3">
      <c r="A38" s="3" t="str">
        <f>J38</f>
        <v>Capaciteit</v>
      </c>
      <c r="B38" s="3" t="s">
        <v>338</v>
      </c>
      <c r="E38" s="246"/>
      <c r="G38" s="245"/>
      <c r="I38" s="245"/>
      <c r="J38" s="14" t="s">
        <v>27</v>
      </c>
      <c r="P38" s="1" t="s">
        <v>151</v>
      </c>
      <c r="Q38" s="22" t="s">
        <v>279</v>
      </c>
      <c r="R38" s="22" t="s">
        <v>279</v>
      </c>
      <c r="T38" s="1" t="str">
        <f t="shared" si="1"/>
        <v>Nvt</v>
      </c>
      <c r="U38" s="1" t="str">
        <f t="shared" si="2"/>
        <v>Ja</v>
      </c>
      <c r="V38" s="1" t="str">
        <f t="shared" si="3"/>
        <v>Ja</v>
      </c>
      <c r="X38" s="1" t="s">
        <v>338</v>
      </c>
      <c r="Y38" s="1" t="s">
        <v>340</v>
      </c>
      <c r="Z38" s="1" t="s">
        <v>341</v>
      </c>
      <c r="AA38" s="1" t="s">
        <v>338</v>
      </c>
      <c r="AB38" s="1" t="s">
        <v>341</v>
      </c>
      <c r="AC38" s="1" t="s">
        <v>339</v>
      </c>
      <c r="AE38" s="1" t="s">
        <v>338</v>
      </c>
      <c r="AF38" s="1" t="s">
        <v>338</v>
      </c>
      <c r="AG38" s="1" t="s">
        <v>338</v>
      </c>
      <c r="AH38" s="1" t="s">
        <v>341</v>
      </c>
      <c r="AI38" s="1" t="s">
        <v>339</v>
      </c>
      <c r="AJ38" s="1" t="s">
        <v>341</v>
      </c>
      <c r="AK38" s="1" t="s">
        <v>341</v>
      </c>
      <c r="AM38" s="22"/>
    </row>
    <row r="39" spans="1:39" ht="86.4" hidden="1" outlineLevel="2" x14ac:dyDescent="0.3">
      <c r="A39" s="3" t="str">
        <f>J39</f>
        <v>OudeCapaciteit</v>
      </c>
      <c r="B39" s="3" t="s">
        <v>338</v>
      </c>
      <c r="E39" s="246"/>
      <c r="G39" s="245"/>
      <c r="I39" s="245"/>
      <c r="J39" s="14" t="s">
        <v>396</v>
      </c>
      <c r="P39" s="1"/>
      <c r="Q39" s="22" t="s">
        <v>279</v>
      </c>
      <c r="R39" s="22" t="s">
        <v>279</v>
      </c>
      <c r="T39" s="1" t="str">
        <f t="shared" si="1"/>
        <v>Nvt</v>
      </c>
      <c r="U39" s="1" t="str">
        <f t="shared" si="2"/>
        <v>Ja</v>
      </c>
      <c r="V39" s="1" t="str">
        <f t="shared" si="3"/>
        <v>Ja</v>
      </c>
      <c r="X39" s="1" t="s">
        <v>341</v>
      </c>
      <c r="Y39" s="1" t="s">
        <v>338</v>
      </c>
      <c r="Z39" s="1" t="s">
        <v>338</v>
      </c>
      <c r="AA39" s="1" t="s">
        <v>338</v>
      </c>
      <c r="AB39" s="1" t="s">
        <v>340</v>
      </c>
      <c r="AC39" s="1" t="s">
        <v>339</v>
      </c>
      <c r="AE39" s="1" t="s">
        <v>341</v>
      </c>
      <c r="AF39" s="1" t="s">
        <v>338</v>
      </c>
      <c r="AG39" s="1" t="s">
        <v>338</v>
      </c>
      <c r="AH39" s="1" t="s">
        <v>338</v>
      </c>
      <c r="AI39" s="1" t="s">
        <v>339</v>
      </c>
      <c r="AJ39" s="1" t="s">
        <v>340</v>
      </c>
      <c r="AK39" s="1" t="s">
        <v>338</v>
      </c>
      <c r="AM39" s="22" t="s">
        <v>447</v>
      </c>
    </row>
    <row r="40" spans="1:39" ht="14.4" hidden="1" customHeight="1" outlineLevel="1" collapsed="1" x14ac:dyDescent="0.3">
      <c r="A40" s="3" t="str">
        <f>H40</f>
        <v>AansluitingElektra [+]</v>
      </c>
      <c r="B40" s="3" t="s">
        <v>341</v>
      </c>
      <c r="E40" s="246"/>
      <c r="G40" s="245"/>
      <c r="H40" s="14" t="s">
        <v>174</v>
      </c>
      <c r="P40" s="1" t="s">
        <v>415</v>
      </c>
      <c r="Q40" s="1"/>
      <c r="R40" s="1"/>
      <c r="T40" s="1" t="str">
        <f t="shared" si="1"/>
        <v>Nvt</v>
      </c>
      <c r="U40" s="1" t="str">
        <f t="shared" si="2"/>
        <v>Optie</v>
      </c>
      <c r="V40" s="1" t="str">
        <f t="shared" si="3"/>
        <v>Optie</v>
      </c>
      <c r="X40" s="1" t="s">
        <v>340</v>
      </c>
      <c r="Y40" s="1" t="s">
        <v>340</v>
      </c>
      <c r="Z40" s="1" t="s">
        <v>340</v>
      </c>
      <c r="AA40" s="1" t="s">
        <v>340</v>
      </c>
      <c r="AB40" s="1" t="s">
        <v>340</v>
      </c>
      <c r="AC40" s="1" t="s">
        <v>339</v>
      </c>
      <c r="AE40" s="1" t="s">
        <v>340</v>
      </c>
      <c r="AF40" s="1" t="s">
        <v>340</v>
      </c>
      <c r="AG40" s="1" t="s">
        <v>340</v>
      </c>
      <c r="AH40" s="1" t="s">
        <v>340</v>
      </c>
      <c r="AI40" s="1" t="s">
        <v>339</v>
      </c>
      <c r="AJ40" s="1" t="s">
        <v>340</v>
      </c>
      <c r="AK40" s="1" t="s">
        <v>340</v>
      </c>
      <c r="AM40" s="22"/>
    </row>
    <row r="41" spans="1:39" ht="14.4" hidden="1" customHeight="1" outlineLevel="2" x14ac:dyDescent="0.3">
      <c r="A41" s="8" t="str">
        <f>J41</f>
        <v>EANcode</v>
      </c>
      <c r="B41" s="8" t="s">
        <v>341</v>
      </c>
      <c r="E41" s="246"/>
      <c r="G41" s="245"/>
      <c r="I41" s="245" t="s">
        <v>66</v>
      </c>
      <c r="J41" s="18" t="s">
        <v>19</v>
      </c>
      <c r="P41" s="1" t="s">
        <v>144</v>
      </c>
      <c r="Q41" s="1"/>
      <c r="R41" s="1"/>
      <c r="T41" s="1" t="str">
        <f t="shared" si="1"/>
        <v>Nvt</v>
      </c>
      <c r="U41" s="1" t="str">
        <f t="shared" si="2"/>
        <v>Ja</v>
      </c>
      <c r="V41" s="1" t="str">
        <f t="shared" si="3"/>
        <v>Ja</v>
      </c>
      <c r="X41" s="1" t="s">
        <v>338</v>
      </c>
      <c r="Y41" s="1" t="s">
        <v>338</v>
      </c>
      <c r="Z41" s="1" t="s">
        <v>338</v>
      </c>
      <c r="AA41" s="1" t="s">
        <v>338</v>
      </c>
      <c r="AB41" s="1" t="s">
        <v>338</v>
      </c>
      <c r="AC41" s="1" t="s">
        <v>339</v>
      </c>
      <c r="AE41" s="1" t="s">
        <v>338</v>
      </c>
      <c r="AF41" s="1" t="s">
        <v>338</v>
      </c>
      <c r="AG41" s="1" t="s">
        <v>338</v>
      </c>
      <c r="AH41" s="1" t="s">
        <v>338</v>
      </c>
      <c r="AI41" s="1" t="s">
        <v>339</v>
      </c>
      <c r="AJ41" s="1" t="s">
        <v>338</v>
      </c>
      <c r="AK41" s="1" t="s">
        <v>338</v>
      </c>
      <c r="AM41" s="22"/>
    </row>
    <row r="42" spans="1:39" ht="14.4" hidden="1" customHeight="1" outlineLevel="2" x14ac:dyDescent="0.3">
      <c r="A42" s="8" t="str">
        <f>J42</f>
        <v>Werkzaamheden [+]</v>
      </c>
      <c r="B42" s="8" t="s">
        <v>341</v>
      </c>
      <c r="E42" s="246"/>
      <c r="G42" s="245"/>
      <c r="I42" s="245"/>
      <c r="J42" s="18" t="s">
        <v>180</v>
      </c>
      <c r="P42" s="1" t="s">
        <v>263</v>
      </c>
      <c r="Q42" s="1"/>
      <c r="R42" s="1"/>
      <c r="T42" s="1" t="str">
        <f t="shared" si="1"/>
        <v>Nvt</v>
      </c>
      <c r="U42" s="1" t="str">
        <f t="shared" si="2"/>
        <v>Ja</v>
      </c>
      <c r="V42" s="1" t="str">
        <f t="shared" si="3"/>
        <v>Ja</v>
      </c>
      <c r="X42" s="1" t="s">
        <v>338</v>
      </c>
      <c r="Y42" s="1" t="s">
        <v>338</v>
      </c>
      <c r="Z42" s="1" t="s">
        <v>338</v>
      </c>
      <c r="AA42" s="1" t="s">
        <v>338</v>
      </c>
      <c r="AB42" s="1" t="s">
        <v>338</v>
      </c>
      <c r="AC42" s="1" t="s">
        <v>339</v>
      </c>
      <c r="AE42" s="1" t="s">
        <v>338</v>
      </c>
      <c r="AF42" s="1" t="s">
        <v>338</v>
      </c>
      <c r="AG42" s="1" t="s">
        <v>338</v>
      </c>
      <c r="AH42" s="1" t="s">
        <v>338</v>
      </c>
      <c r="AI42" s="1" t="s">
        <v>339</v>
      </c>
      <c r="AJ42" s="1" t="s">
        <v>338</v>
      </c>
      <c r="AK42" s="1" t="s">
        <v>338</v>
      </c>
      <c r="AM42" s="22"/>
    </row>
    <row r="43" spans="1:39" ht="144" hidden="1" outlineLevel="3" x14ac:dyDescent="0.3">
      <c r="A43" s="8" t="str">
        <f>L43</f>
        <v>Aansluiting</v>
      </c>
      <c r="B43" s="8" t="s">
        <v>341</v>
      </c>
      <c r="E43" s="246"/>
      <c r="G43" s="245"/>
      <c r="I43" s="245"/>
      <c r="K43" s="246" t="s">
        <v>126</v>
      </c>
      <c r="L43" s="8" t="s">
        <v>127</v>
      </c>
      <c r="P43" s="1" t="s">
        <v>264</v>
      </c>
      <c r="Q43" s="22" t="s">
        <v>319</v>
      </c>
      <c r="R43" s="22" t="s">
        <v>319</v>
      </c>
      <c r="T43" s="1" t="str">
        <f t="shared" si="1"/>
        <v>Nvt</v>
      </c>
      <c r="U43" s="1" t="str">
        <f t="shared" si="2"/>
        <v>Ja</v>
      </c>
      <c r="V43" s="1" t="str">
        <f t="shared" si="3"/>
        <v>Ja</v>
      </c>
      <c r="X43" s="1" t="s">
        <v>338</v>
      </c>
      <c r="Y43" s="1" t="s">
        <v>338</v>
      </c>
      <c r="Z43" s="1" t="s">
        <v>338</v>
      </c>
      <c r="AA43" s="1" t="s">
        <v>338</v>
      </c>
      <c r="AB43" s="1" t="s">
        <v>338</v>
      </c>
      <c r="AC43" s="1" t="s">
        <v>339</v>
      </c>
      <c r="AE43" s="1" t="s">
        <v>338</v>
      </c>
      <c r="AF43" s="1" t="s">
        <v>338</v>
      </c>
      <c r="AG43" s="1" t="s">
        <v>338</v>
      </c>
      <c r="AH43" s="1" t="s">
        <v>338</v>
      </c>
      <c r="AI43" s="1" t="s">
        <v>339</v>
      </c>
      <c r="AJ43" s="1" t="s">
        <v>338</v>
      </c>
      <c r="AK43" s="1" t="s">
        <v>338</v>
      </c>
      <c r="AM43" s="22"/>
    </row>
    <row r="44" spans="1:39" ht="100.8" hidden="1" outlineLevel="3" x14ac:dyDescent="0.3">
      <c r="A44" s="8" t="str">
        <f t="shared" ref="A44:A48" si="9">L44</f>
        <v>Binnenwerk</v>
      </c>
      <c r="B44" s="8" t="s">
        <v>341</v>
      </c>
      <c r="E44" s="246"/>
      <c r="G44" s="245"/>
      <c r="I44" s="245"/>
      <c r="K44" s="246"/>
      <c r="L44" s="8" t="s">
        <v>128</v>
      </c>
      <c r="P44" s="1" t="s">
        <v>265</v>
      </c>
      <c r="Q44" s="22" t="s">
        <v>320</v>
      </c>
      <c r="R44" s="22" t="s">
        <v>320</v>
      </c>
      <c r="T44" s="1" t="str">
        <f t="shared" si="1"/>
        <v>Nvt</v>
      </c>
      <c r="U44" s="1" t="str">
        <f t="shared" si="2"/>
        <v>Ja</v>
      </c>
      <c r="V44" s="1" t="str">
        <f t="shared" si="3"/>
        <v>Ja</v>
      </c>
      <c r="X44" s="1" t="s">
        <v>338</v>
      </c>
      <c r="Y44" s="1" t="s">
        <v>338</v>
      </c>
      <c r="Z44" s="1" t="s">
        <v>338</v>
      </c>
      <c r="AA44" s="1" t="s">
        <v>338</v>
      </c>
      <c r="AB44" s="1" t="s">
        <v>338</v>
      </c>
      <c r="AC44" s="1" t="s">
        <v>339</v>
      </c>
      <c r="AE44" s="1" t="s">
        <v>338</v>
      </c>
      <c r="AF44" s="1" t="s">
        <v>338</v>
      </c>
      <c r="AG44" s="1" t="s">
        <v>338</v>
      </c>
      <c r="AH44" s="1" t="s">
        <v>338</v>
      </c>
      <c r="AI44" s="1" t="s">
        <v>339</v>
      </c>
      <c r="AJ44" s="1" t="s">
        <v>338</v>
      </c>
      <c r="AK44" s="1" t="s">
        <v>338</v>
      </c>
      <c r="AM44" s="22"/>
    </row>
    <row r="45" spans="1:39" ht="72" hidden="1" outlineLevel="3" x14ac:dyDescent="0.3">
      <c r="A45" s="8" t="str">
        <f t="shared" si="9"/>
        <v>Meter</v>
      </c>
      <c r="B45" s="8" t="s">
        <v>341</v>
      </c>
      <c r="E45" s="246"/>
      <c r="G45" s="245"/>
      <c r="I45" s="245"/>
      <c r="K45" s="246"/>
      <c r="L45" s="8" t="s">
        <v>129</v>
      </c>
      <c r="P45" s="1" t="s">
        <v>266</v>
      </c>
      <c r="Q45" s="22" t="s">
        <v>321</v>
      </c>
      <c r="R45" s="22" t="s">
        <v>321</v>
      </c>
      <c r="T45" s="1" t="str">
        <f t="shared" si="1"/>
        <v>Nvt</v>
      </c>
      <c r="U45" s="1" t="str">
        <f t="shared" si="2"/>
        <v>Ja</v>
      </c>
      <c r="V45" s="1" t="str">
        <f t="shared" si="3"/>
        <v>Ja</v>
      </c>
      <c r="X45" s="1" t="s">
        <v>338</v>
      </c>
      <c r="Y45" s="1" t="s">
        <v>338</v>
      </c>
      <c r="Z45" s="1" t="s">
        <v>338</v>
      </c>
      <c r="AA45" s="1" t="s">
        <v>338</v>
      </c>
      <c r="AB45" s="1" t="s">
        <v>338</v>
      </c>
      <c r="AC45" s="1" t="s">
        <v>339</v>
      </c>
      <c r="AE45" s="1" t="s">
        <v>338</v>
      </c>
      <c r="AF45" s="1" t="s">
        <v>338</v>
      </c>
      <c r="AG45" s="1" t="s">
        <v>338</v>
      </c>
      <c r="AH45" s="1" t="s">
        <v>338</v>
      </c>
      <c r="AI45" s="1" t="s">
        <v>339</v>
      </c>
      <c r="AJ45" s="1" t="s">
        <v>338</v>
      </c>
      <c r="AK45" s="1" t="s">
        <v>338</v>
      </c>
      <c r="AM45" s="22"/>
    </row>
    <row r="46" spans="1:39" ht="43.2" hidden="1" outlineLevel="3" x14ac:dyDescent="0.3">
      <c r="A46" s="8" t="str">
        <f t="shared" si="9"/>
        <v>TypeAansluiting</v>
      </c>
      <c r="B46" s="8" t="s">
        <v>341</v>
      </c>
      <c r="E46" s="246"/>
      <c r="G46" s="245"/>
      <c r="I46" s="245"/>
      <c r="K46" s="246"/>
      <c r="L46" s="8" t="s">
        <v>130</v>
      </c>
      <c r="P46" s="1" t="s">
        <v>267</v>
      </c>
      <c r="Q46" s="22" t="s">
        <v>322</v>
      </c>
      <c r="R46" s="22" t="s">
        <v>322</v>
      </c>
      <c r="T46" s="1" t="str">
        <f t="shared" si="1"/>
        <v>Nvt</v>
      </c>
      <c r="U46" s="1" t="str">
        <f t="shared" si="2"/>
        <v>Ja</v>
      </c>
      <c r="V46" s="1" t="str">
        <f t="shared" si="3"/>
        <v>Ja</v>
      </c>
      <c r="X46" s="1" t="s">
        <v>338</v>
      </c>
      <c r="Y46" s="1" t="s">
        <v>338</v>
      </c>
      <c r="Z46" s="1" t="s">
        <v>338</v>
      </c>
      <c r="AA46" s="1" t="s">
        <v>338</v>
      </c>
      <c r="AB46" s="1" t="s">
        <v>338</v>
      </c>
      <c r="AC46" s="1" t="s">
        <v>339</v>
      </c>
      <c r="AE46" s="1" t="s">
        <v>338</v>
      </c>
      <c r="AF46" s="1" t="s">
        <v>338</v>
      </c>
      <c r="AG46" s="1" t="s">
        <v>338</v>
      </c>
      <c r="AH46" s="1" t="s">
        <v>338</v>
      </c>
      <c r="AI46" s="1" t="s">
        <v>339</v>
      </c>
      <c r="AJ46" s="1" t="s">
        <v>338</v>
      </c>
      <c r="AK46" s="1" t="s">
        <v>338</v>
      </c>
      <c r="AM46" s="22"/>
    </row>
    <row r="47" spans="1:39" ht="57.6" hidden="1" outlineLevel="3" x14ac:dyDescent="0.3">
      <c r="A47" s="8" t="str">
        <f t="shared" si="9"/>
        <v>FysiekeStatus</v>
      </c>
      <c r="B47" s="8" t="s">
        <v>341</v>
      </c>
      <c r="E47" s="246"/>
      <c r="G47" s="245"/>
      <c r="I47" s="245"/>
      <c r="K47" s="246"/>
      <c r="L47" s="8" t="s">
        <v>131</v>
      </c>
      <c r="P47" s="1" t="s">
        <v>268</v>
      </c>
      <c r="Q47" s="22" t="s">
        <v>323</v>
      </c>
      <c r="R47" s="22" t="s">
        <v>323</v>
      </c>
      <c r="T47" s="1" t="str">
        <f t="shared" si="1"/>
        <v>nvt</v>
      </c>
      <c r="U47" s="1" t="str">
        <f t="shared" si="2"/>
        <v>Ja</v>
      </c>
      <c r="V47" s="1" t="str">
        <f t="shared" si="3"/>
        <v>Ja</v>
      </c>
      <c r="X47" s="1" t="s">
        <v>338</v>
      </c>
      <c r="Y47" s="1" t="s">
        <v>338</v>
      </c>
      <c r="Z47" s="1" t="s">
        <v>338</v>
      </c>
      <c r="AA47" s="1" t="s">
        <v>338</v>
      </c>
      <c r="AB47" s="1" t="s">
        <v>338</v>
      </c>
      <c r="AC47" s="1" t="s">
        <v>505</v>
      </c>
      <c r="AE47" s="1" t="s">
        <v>338</v>
      </c>
      <c r="AF47" s="1" t="s">
        <v>338</v>
      </c>
      <c r="AG47" s="1" t="s">
        <v>338</v>
      </c>
      <c r="AH47" s="1" t="s">
        <v>338</v>
      </c>
      <c r="AI47" s="1" t="s">
        <v>339</v>
      </c>
      <c r="AJ47" s="1" t="s">
        <v>338</v>
      </c>
      <c r="AK47" s="1" t="s">
        <v>338</v>
      </c>
      <c r="AM47" s="22"/>
    </row>
    <row r="48" spans="1:39" ht="43.2" hidden="1" outlineLevel="3" x14ac:dyDescent="0.3">
      <c r="A48" s="8" t="str">
        <f t="shared" si="9"/>
        <v>WijzigenCapaciteit</v>
      </c>
      <c r="B48" s="8" t="s">
        <v>341</v>
      </c>
      <c r="E48" s="246"/>
      <c r="G48" s="245"/>
      <c r="I48" s="245"/>
      <c r="K48" s="246"/>
      <c r="L48" s="8" t="s">
        <v>132</v>
      </c>
      <c r="P48" s="1" t="s">
        <v>269</v>
      </c>
      <c r="Q48" s="22" t="s">
        <v>324</v>
      </c>
      <c r="R48" s="22" t="s">
        <v>324</v>
      </c>
      <c r="T48" s="1" t="str">
        <f t="shared" si="1"/>
        <v>Nvt</v>
      </c>
      <c r="U48" s="1" t="str">
        <f t="shared" si="2"/>
        <v>Ja</v>
      </c>
      <c r="V48" s="1" t="str">
        <f t="shared" si="3"/>
        <v>Ja</v>
      </c>
      <c r="X48" s="1" t="s">
        <v>338</v>
      </c>
      <c r="Y48" s="1" t="s">
        <v>338</v>
      </c>
      <c r="Z48" s="1" t="s">
        <v>338</v>
      </c>
      <c r="AA48" s="1" t="s">
        <v>338</v>
      </c>
      <c r="AB48" s="1" t="s">
        <v>338</v>
      </c>
      <c r="AC48" s="1" t="s">
        <v>339</v>
      </c>
      <c r="AE48" s="1" t="s">
        <v>338</v>
      </c>
      <c r="AF48" s="1" t="s">
        <v>338</v>
      </c>
      <c r="AG48" s="1" t="s">
        <v>338</v>
      </c>
      <c r="AH48" s="1" t="s">
        <v>338</v>
      </c>
      <c r="AI48" s="1" t="s">
        <v>339</v>
      </c>
      <c r="AJ48" s="1" t="s">
        <v>338</v>
      </c>
      <c r="AK48" s="1" t="s">
        <v>338</v>
      </c>
      <c r="AM48" s="22"/>
    </row>
    <row r="49" spans="1:39" ht="57.6" hidden="1" outlineLevel="2" collapsed="1" x14ac:dyDescent="0.3">
      <c r="A49" s="3" t="str">
        <f>J49</f>
        <v>WijzeOplevering</v>
      </c>
      <c r="B49" s="3" t="s">
        <v>338</v>
      </c>
      <c r="E49" s="246"/>
      <c r="G49" s="245"/>
      <c r="I49" s="245"/>
      <c r="J49" s="14" t="s">
        <v>387</v>
      </c>
      <c r="P49" s="1" t="s">
        <v>412</v>
      </c>
      <c r="Q49" s="22" t="s">
        <v>422</v>
      </c>
      <c r="R49" s="22" t="s">
        <v>422</v>
      </c>
      <c r="T49" s="1" t="str">
        <f t="shared" si="1"/>
        <v>Optie</v>
      </c>
      <c r="U49" s="1" t="str">
        <f t="shared" si="2"/>
        <v>Ja</v>
      </c>
      <c r="V49" s="1" t="str">
        <f t="shared" si="3"/>
        <v>Ja</v>
      </c>
      <c r="X49" s="1" t="s">
        <v>338</v>
      </c>
      <c r="Y49" s="1" t="s">
        <v>340</v>
      </c>
      <c r="Z49" s="1" t="s">
        <v>341</v>
      </c>
      <c r="AA49" s="1" t="s">
        <v>338</v>
      </c>
      <c r="AB49" s="1" t="s">
        <v>340</v>
      </c>
      <c r="AC49" s="1" t="s">
        <v>340</v>
      </c>
      <c r="AE49" s="1" t="s">
        <v>338</v>
      </c>
      <c r="AF49" s="1" t="s">
        <v>338</v>
      </c>
      <c r="AG49" s="1" t="s">
        <v>338</v>
      </c>
      <c r="AH49" s="1" t="s">
        <v>341</v>
      </c>
      <c r="AI49" s="1" t="s">
        <v>339</v>
      </c>
      <c r="AJ49" s="1" t="s">
        <v>340</v>
      </c>
      <c r="AK49" s="1" t="s">
        <v>338</v>
      </c>
      <c r="AM49" s="22"/>
    </row>
    <row r="50" spans="1:39" ht="244.8" hidden="1" outlineLevel="2" x14ac:dyDescent="0.3">
      <c r="A50" s="3" t="str">
        <f t="shared" ref="A50:A51" si="10">J50</f>
        <v>RedenTraditioneleMeter</v>
      </c>
      <c r="B50" s="3" t="s">
        <v>341</v>
      </c>
      <c r="E50" s="246"/>
      <c r="G50" s="245"/>
      <c r="I50" s="245"/>
      <c r="J50" s="14" t="s">
        <v>388</v>
      </c>
      <c r="P50" s="1" t="s">
        <v>413</v>
      </c>
      <c r="Q50" s="22" t="s">
        <v>423</v>
      </c>
      <c r="R50" s="22" t="s">
        <v>423</v>
      </c>
      <c r="T50" s="1" t="str">
        <f t="shared" si="1"/>
        <v>Optie</v>
      </c>
      <c r="U50" s="1" t="str">
        <f t="shared" si="2"/>
        <v>Optie</v>
      </c>
      <c r="V50" s="1" t="str">
        <f t="shared" si="3"/>
        <v>Optie</v>
      </c>
      <c r="X50" s="1" t="s">
        <v>340</v>
      </c>
      <c r="Y50" s="1" t="s">
        <v>340</v>
      </c>
      <c r="Z50" s="1" t="s">
        <v>341</v>
      </c>
      <c r="AA50" s="1" t="s">
        <v>340</v>
      </c>
      <c r="AB50" s="1" t="s">
        <v>340</v>
      </c>
      <c r="AC50" s="1" t="s">
        <v>340</v>
      </c>
      <c r="AE50" s="1" t="s">
        <v>340</v>
      </c>
      <c r="AF50" s="1" t="s">
        <v>340</v>
      </c>
      <c r="AG50" s="1" t="s">
        <v>340</v>
      </c>
      <c r="AH50" s="1" t="s">
        <v>341</v>
      </c>
      <c r="AI50" s="1" t="s">
        <v>339</v>
      </c>
      <c r="AJ50" s="1" t="s">
        <v>340</v>
      </c>
      <c r="AK50" s="1" t="s">
        <v>340</v>
      </c>
      <c r="AM50" s="22" t="s">
        <v>445</v>
      </c>
    </row>
    <row r="51" spans="1:39" ht="14.4" hidden="1" customHeight="1" outlineLevel="2" x14ac:dyDescent="0.3">
      <c r="A51" s="3" t="str">
        <f t="shared" si="10"/>
        <v>VerwijderdeMeter [+]</v>
      </c>
      <c r="B51" s="3" t="s">
        <v>338</v>
      </c>
      <c r="E51" s="246"/>
      <c r="G51" s="245"/>
      <c r="I51" s="245"/>
      <c r="J51" s="14" t="s">
        <v>389</v>
      </c>
      <c r="P51" s="1" t="s">
        <v>266</v>
      </c>
      <c r="Q51" s="1"/>
      <c r="R51" s="1"/>
      <c r="T51" s="1" t="str">
        <f t="shared" si="1"/>
        <v>Nee</v>
      </c>
      <c r="U51" s="1" t="str">
        <f t="shared" si="2"/>
        <v>Ja</v>
      </c>
      <c r="V51" s="1" t="str">
        <f t="shared" si="3"/>
        <v>Ja</v>
      </c>
      <c r="X51" s="1" t="s">
        <v>341</v>
      </c>
      <c r="Y51" s="1" t="s">
        <v>340</v>
      </c>
      <c r="Z51" s="1" t="s">
        <v>338</v>
      </c>
      <c r="AA51" s="1" t="s">
        <v>338</v>
      </c>
      <c r="AB51" s="1" t="s">
        <v>340</v>
      </c>
      <c r="AC51" s="1" t="s">
        <v>341</v>
      </c>
      <c r="AE51" s="1" t="s">
        <v>341</v>
      </c>
      <c r="AF51" s="1" t="s">
        <v>338</v>
      </c>
      <c r="AG51" s="1" t="s">
        <v>338</v>
      </c>
      <c r="AH51" s="1" t="s">
        <v>338</v>
      </c>
      <c r="AI51" s="1" t="s">
        <v>339</v>
      </c>
      <c r="AJ51" s="1" t="s">
        <v>341</v>
      </c>
      <c r="AK51" s="1" t="s">
        <v>338</v>
      </c>
      <c r="AM51" s="22"/>
    </row>
    <row r="52" spans="1:39" ht="14.4" hidden="1" customHeight="1" outlineLevel="3" x14ac:dyDescent="0.3">
      <c r="A52" s="8" t="str">
        <f>L52</f>
        <v>Meternummer</v>
      </c>
      <c r="B52" s="8" t="s">
        <v>341</v>
      </c>
      <c r="E52" s="246"/>
      <c r="G52" s="245"/>
      <c r="I52" s="245"/>
      <c r="K52" s="245" t="s">
        <v>409</v>
      </c>
      <c r="L52" s="18" t="s">
        <v>390</v>
      </c>
      <c r="P52" s="1" t="s">
        <v>137</v>
      </c>
      <c r="Q52" s="1"/>
      <c r="R52" s="1"/>
      <c r="T52" s="1" t="str">
        <f t="shared" si="1"/>
        <v>Nvt</v>
      </c>
      <c r="U52" s="1" t="str">
        <f t="shared" si="2"/>
        <v>Ja</v>
      </c>
      <c r="V52" s="1" t="str">
        <f t="shared" si="3"/>
        <v>Ja</v>
      </c>
      <c r="X52" s="1" t="s">
        <v>339</v>
      </c>
      <c r="Y52" s="1" t="s">
        <v>338</v>
      </c>
      <c r="Z52" s="1" t="s">
        <v>338</v>
      </c>
      <c r="AA52" s="1" t="s">
        <v>338</v>
      </c>
      <c r="AB52" s="1" t="s">
        <v>338</v>
      </c>
      <c r="AC52" s="1" t="s">
        <v>339</v>
      </c>
      <c r="AE52" s="1" t="s">
        <v>339</v>
      </c>
      <c r="AF52" s="1" t="s">
        <v>338</v>
      </c>
      <c r="AG52" s="1" t="s">
        <v>338</v>
      </c>
      <c r="AH52" s="1" t="s">
        <v>338</v>
      </c>
      <c r="AI52" s="1" t="s">
        <v>339</v>
      </c>
      <c r="AJ52" s="1" t="s">
        <v>339</v>
      </c>
      <c r="AK52" s="1" t="s">
        <v>338</v>
      </c>
      <c r="AM52" s="22"/>
    </row>
    <row r="53" spans="1:39" ht="14.4" hidden="1" customHeight="1" outlineLevel="3" x14ac:dyDescent="0.3">
      <c r="A53" s="9" t="str">
        <f t="shared" ref="A53:A54" si="11">L53</f>
        <v>barcode</v>
      </c>
      <c r="B53" s="9" t="s">
        <v>341</v>
      </c>
      <c r="E53" s="246"/>
      <c r="G53" s="245"/>
      <c r="I53" s="245"/>
      <c r="K53" s="245"/>
      <c r="L53" s="13" t="s">
        <v>398</v>
      </c>
      <c r="P53" s="1" t="s">
        <v>137</v>
      </c>
      <c r="Q53" s="1"/>
      <c r="R53" s="1"/>
      <c r="T53" s="1" t="str">
        <f t="shared" si="1"/>
        <v>nvt</v>
      </c>
      <c r="U53" s="1" t="str">
        <f t="shared" si="2"/>
        <v>Nee</v>
      </c>
      <c r="V53" s="1" t="str">
        <f t="shared" si="3"/>
        <v>Nee</v>
      </c>
      <c r="X53" s="1" t="s">
        <v>339</v>
      </c>
      <c r="Y53" s="1" t="s">
        <v>341</v>
      </c>
      <c r="Z53" s="1" t="s">
        <v>341</v>
      </c>
      <c r="AA53" s="1" t="s">
        <v>341</v>
      </c>
      <c r="AB53" s="1" t="s">
        <v>341</v>
      </c>
      <c r="AC53" s="1" t="s">
        <v>505</v>
      </c>
      <c r="AE53" s="1" t="s">
        <v>339</v>
      </c>
      <c r="AF53" s="1" t="s">
        <v>341</v>
      </c>
      <c r="AG53" s="1" t="s">
        <v>341</v>
      </c>
      <c r="AH53" s="1" t="s">
        <v>341</v>
      </c>
      <c r="AI53" s="1" t="s">
        <v>339</v>
      </c>
      <c r="AJ53" s="1" t="s">
        <v>339</v>
      </c>
      <c r="AK53" s="1" t="s">
        <v>341</v>
      </c>
      <c r="AM53" s="22"/>
    </row>
    <row r="54" spans="1:39" ht="14.4" hidden="1" customHeight="1" outlineLevel="3" x14ac:dyDescent="0.3">
      <c r="A54" s="8" t="str">
        <f t="shared" si="11"/>
        <v>Telwerk [+]</v>
      </c>
      <c r="B54" s="8" t="s">
        <v>341</v>
      </c>
      <c r="E54" s="246"/>
      <c r="G54" s="245"/>
      <c r="I54" s="245"/>
      <c r="K54" s="245"/>
      <c r="L54" s="18" t="s">
        <v>392</v>
      </c>
      <c r="P54" s="1" t="s">
        <v>414</v>
      </c>
      <c r="Q54" s="1"/>
      <c r="R54" s="1"/>
      <c r="T54" s="1" t="str">
        <f t="shared" si="1"/>
        <v>Nvt</v>
      </c>
      <c r="U54" s="1" t="str">
        <f t="shared" si="2"/>
        <v>Ja</v>
      </c>
      <c r="V54" s="1" t="str">
        <f t="shared" si="3"/>
        <v>Ja</v>
      </c>
      <c r="X54" s="1" t="s">
        <v>339</v>
      </c>
      <c r="Y54" s="1" t="s">
        <v>338</v>
      </c>
      <c r="Z54" s="1" t="s">
        <v>338</v>
      </c>
      <c r="AA54" s="1" t="s">
        <v>338</v>
      </c>
      <c r="AB54" s="1" t="s">
        <v>338</v>
      </c>
      <c r="AC54" s="1" t="s">
        <v>339</v>
      </c>
      <c r="AE54" s="1" t="s">
        <v>339</v>
      </c>
      <c r="AF54" s="1" t="s">
        <v>338</v>
      </c>
      <c r="AG54" s="1" t="s">
        <v>338</v>
      </c>
      <c r="AH54" s="1" t="s">
        <v>338</v>
      </c>
      <c r="AI54" s="1" t="s">
        <v>339</v>
      </c>
      <c r="AJ54" s="1" t="s">
        <v>339</v>
      </c>
      <c r="AK54" s="1" t="s">
        <v>338</v>
      </c>
      <c r="AM54" s="22"/>
    </row>
    <row r="55" spans="1:39" ht="14.4" hidden="1" customHeight="1" outlineLevel="4" x14ac:dyDescent="0.3">
      <c r="A55" s="8" t="str">
        <f>N55</f>
        <v>Nummer</v>
      </c>
      <c r="B55" s="8" t="s">
        <v>341</v>
      </c>
      <c r="E55" s="246"/>
      <c r="G55" s="245"/>
      <c r="I55" s="245"/>
      <c r="K55" s="245"/>
      <c r="M55" s="246" t="s">
        <v>395</v>
      </c>
      <c r="N55" s="8" t="s">
        <v>58</v>
      </c>
      <c r="P55" s="1" t="s">
        <v>137</v>
      </c>
      <c r="Q55" s="1"/>
      <c r="R55" s="1"/>
      <c r="T55" s="1" t="str">
        <f t="shared" si="1"/>
        <v>Nvt</v>
      </c>
      <c r="U55" s="1" t="str">
        <f t="shared" si="2"/>
        <v>Ja</v>
      </c>
      <c r="V55" s="1" t="str">
        <f t="shared" si="3"/>
        <v>Ja</v>
      </c>
      <c r="X55" s="1" t="s">
        <v>339</v>
      </c>
      <c r="Y55" s="1" t="s">
        <v>338</v>
      </c>
      <c r="Z55" s="1" t="s">
        <v>338</v>
      </c>
      <c r="AA55" s="1" t="s">
        <v>338</v>
      </c>
      <c r="AB55" s="1" t="s">
        <v>338</v>
      </c>
      <c r="AC55" s="1" t="s">
        <v>339</v>
      </c>
      <c r="AE55" s="1" t="s">
        <v>339</v>
      </c>
      <c r="AF55" s="1" t="s">
        <v>338</v>
      </c>
      <c r="AG55" s="1" t="s">
        <v>338</v>
      </c>
      <c r="AH55" s="1" t="s">
        <v>338</v>
      </c>
      <c r="AI55" s="1" t="s">
        <v>339</v>
      </c>
      <c r="AJ55" s="1" t="s">
        <v>339</v>
      </c>
      <c r="AK55" s="1" t="s">
        <v>338</v>
      </c>
      <c r="AM55" s="22"/>
    </row>
    <row r="56" spans="1:39" ht="14.4" hidden="1" customHeight="1" outlineLevel="4" x14ac:dyDescent="0.3">
      <c r="A56" s="8" t="str">
        <f>N56</f>
        <v>Stand</v>
      </c>
      <c r="B56" s="8" t="s">
        <v>341</v>
      </c>
      <c r="E56" s="246"/>
      <c r="G56" s="245"/>
      <c r="I56" s="245"/>
      <c r="K56" s="245"/>
      <c r="M56" s="246"/>
      <c r="N56" s="8" t="s">
        <v>393</v>
      </c>
      <c r="P56" s="1" t="s">
        <v>270</v>
      </c>
      <c r="Q56" s="1"/>
      <c r="R56" s="1"/>
      <c r="T56" s="1" t="str">
        <f t="shared" si="1"/>
        <v>Nvt</v>
      </c>
      <c r="U56" s="1" t="str">
        <f t="shared" si="2"/>
        <v>Ja</v>
      </c>
      <c r="V56" s="1" t="str">
        <f t="shared" si="3"/>
        <v>Ja</v>
      </c>
      <c r="X56" s="1" t="s">
        <v>339</v>
      </c>
      <c r="Y56" s="1" t="s">
        <v>338</v>
      </c>
      <c r="Z56" s="1" t="s">
        <v>338</v>
      </c>
      <c r="AA56" s="1" t="s">
        <v>338</v>
      </c>
      <c r="AB56" s="1" t="s">
        <v>338</v>
      </c>
      <c r="AC56" s="1" t="s">
        <v>339</v>
      </c>
      <c r="AE56" s="1" t="s">
        <v>339</v>
      </c>
      <c r="AF56" s="1" t="s">
        <v>338</v>
      </c>
      <c r="AG56" s="1" t="s">
        <v>338</v>
      </c>
      <c r="AH56" s="1" t="s">
        <v>338</v>
      </c>
      <c r="AI56" s="1" t="s">
        <v>339</v>
      </c>
      <c r="AJ56" s="1" t="s">
        <v>339</v>
      </c>
      <c r="AK56" s="1" t="s">
        <v>338</v>
      </c>
      <c r="AM56" s="22"/>
    </row>
    <row r="57" spans="1:39" ht="14.4" hidden="1" customHeight="1" outlineLevel="3" collapsed="1" x14ac:dyDescent="0.3">
      <c r="A57" s="20"/>
      <c r="B57" s="20"/>
      <c r="E57" s="246"/>
      <c r="G57" s="245"/>
      <c r="I57" s="245"/>
      <c r="P57" s="1"/>
      <c r="Q57" s="1"/>
      <c r="R57" s="1"/>
      <c r="T57" s="1"/>
      <c r="U57" s="1"/>
      <c r="V57" s="1"/>
      <c r="X57" s="1"/>
      <c r="Y57" s="1"/>
      <c r="Z57" s="1"/>
      <c r="AA57" s="1"/>
      <c r="AB57" s="1"/>
      <c r="AC57" s="1"/>
      <c r="AE57" s="1"/>
      <c r="AF57" s="1"/>
      <c r="AG57" s="1"/>
      <c r="AH57" s="1"/>
      <c r="AI57" s="1"/>
      <c r="AJ57" s="1"/>
      <c r="AK57" s="1"/>
      <c r="AM57" s="22"/>
    </row>
    <row r="58" spans="1:39" ht="14.4" hidden="1" customHeight="1" outlineLevel="2" collapsed="1" x14ac:dyDescent="0.3">
      <c r="A58" s="3" t="str">
        <f>J58</f>
        <v>NieuweMeter [+]</v>
      </c>
      <c r="B58" s="3" t="s">
        <v>338</v>
      </c>
      <c r="E58" s="246"/>
      <c r="G58" s="245"/>
      <c r="I58" s="245"/>
      <c r="J58" s="14" t="s">
        <v>397</v>
      </c>
      <c r="P58" s="1" t="s">
        <v>266</v>
      </c>
      <c r="Q58" s="1"/>
      <c r="R58" s="1"/>
      <c r="T58" s="1" t="str">
        <f t="shared" si="1"/>
        <v>Nee</v>
      </c>
      <c r="U58" s="1" t="str">
        <f t="shared" si="2"/>
        <v>Nee</v>
      </c>
      <c r="V58" s="1" t="str">
        <f t="shared" si="3"/>
        <v>Nee</v>
      </c>
      <c r="X58" s="1" t="s">
        <v>338</v>
      </c>
      <c r="Y58" s="1" t="s">
        <v>340</v>
      </c>
      <c r="Z58" s="1" t="s">
        <v>341</v>
      </c>
      <c r="AA58" s="1" t="s">
        <v>338</v>
      </c>
      <c r="AB58" s="1" t="s">
        <v>341</v>
      </c>
      <c r="AC58" s="1" t="s">
        <v>341</v>
      </c>
      <c r="AE58" s="1" t="s">
        <v>341</v>
      </c>
      <c r="AF58" s="1" t="s">
        <v>341</v>
      </c>
      <c r="AG58" s="1" t="s">
        <v>341</v>
      </c>
      <c r="AH58" s="1" t="s">
        <v>341</v>
      </c>
      <c r="AI58" s="1" t="s">
        <v>339</v>
      </c>
      <c r="AJ58" s="1" t="s">
        <v>341</v>
      </c>
      <c r="AK58" s="1" t="s">
        <v>341</v>
      </c>
      <c r="AM58" s="22"/>
    </row>
    <row r="59" spans="1:39" ht="14.4" hidden="1" customHeight="1" outlineLevel="3" x14ac:dyDescent="0.3">
      <c r="A59" s="8" t="str">
        <f>L59</f>
        <v>Meternummer</v>
      </c>
      <c r="B59" s="8" t="s">
        <v>341</v>
      </c>
      <c r="E59" s="246"/>
      <c r="G59" s="245"/>
      <c r="I59" s="245"/>
      <c r="K59" s="245" t="s">
        <v>394</v>
      </c>
      <c r="L59" s="18" t="s">
        <v>390</v>
      </c>
      <c r="P59" s="1" t="s">
        <v>137</v>
      </c>
      <c r="Q59" s="1"/>
      <c r="R59" s="1"/>
      <c r="T59" s="1" t="str">
        <f t="shared" si="1"/>
        <v>Nvt</v>
      </c>
      <c r="U59" s="1" t="str">
        <f t="shared" si="2"/>
        <v>Nvt</v>
      </c>
      <c r="V59" s="1" t="str">
        <f t="shared" si="3"/>
        <v>Nvt</v>
      </c>
      <c r="X59" s="1" t="s">
        <v>338</v>
      </c>
      <c r="Y59" s="1" t="s">
        <v>338</v>
      </c>
      <c r="Z59" s="1" t="s">
        <v>339</v>
      </c>
      <c r="AA59" s="1" t="s">
        <v>338</v>
      </c>
      <c r="AB59" s="1" t="s">
        <v>339</v>
      </c>
      <c r="AC59" s="1" t="s">
        <v>339</v>
      </c>
      <c r="AE59" s="1" t="s">
        <v>339</v>
      </c>
      <c r="AF59" s="1" t="s">
        <v>339</v>
      </c>
      <c r="AG59" s="1" t="s">
        <v>339</v>
      </c>
      <c r="AH59" s="1" t="s">
        <v>339</v>
      </c>
      <c r="AI59" s="1" t="s">
        <v>339</v>
      </c>
      <c r="AJ59" s="1" t="s">
        <v>339</v>
      </c>
      <c r="AK59" s="1" t="s">
        <v>339</v>
      </c>
      <c r="AM59" s="22"/>
    </row>
    <row r="60" spans="1:39" ht="14.4" hidden="1" customHeight="1" outlineLevel="3" x14ac:dyDescent="0.3">
      <c r="A60" s="9" t="str">
        <f t="shared" ref="A60:A61" si="12">L60</f>
        <v>Barcode</v>
      </c>
      <c r="B60" s="9" t="s">
        <v>341</v>
      </c>
      <c r="E60" s="246"/>
      <c r="G60" s="245"/>
      <c r="I60" s="245"/>
      <c r="K60" s="245"/>
      <c r="L60" s="13" t="s">
        <v>391</v>
      </c>
      <c r="P60" s="1" t="s">
        <v>137</v>
      </c>
      <c r="Q60" s="1"/>
      <c r="R60" s="1"/>
      <c r="T60" s="1" t="str">
        <f t="shared" si="1"/>
        <v>Nvt</v>
      </c>
      <c r="U60" s="1" t="str">
        <f t="shared" si="2"/>
        <v>Nvt</v>
      </c>
      <c r="V60" s="1" t="str">
        <f t="shared" si="3"/>
        <v>Nvt</v>
      </c>
      <c r="X60" s="1" t="s">
        <v>341</v>
      </c>
      <c r="Y60" s="1" t="s">
        <v>341</v>
      </c>
      <c r="Z60" s="1" t="s">
        <v>339</v>
      </c>
      <c r="AA60" s="1" t="s">
        <v>341</v>
      </c>
      <c r="AB60" s="1" t="s">
        <v>339</v>
      </c>
      <c r="AC60" s="1" t="s">
        <v>339</v>
      </c>
      <c r="AE60" s="1" t="s">
        <v>339</v>
      </c>
      <c r="AF60" s="1" t="s">
        <v>339</v>
      </c>
      <c r="AG60" s="1" t="s">
        <v>339</v>
      </c>
      <c r="AH60" s="1" t="s">
        <v>339</v>
      </c>
      <c r="AI60" s="1" t="s">
        <v>339</v>
      </c>
      <c r="AJ60" s="1" t="s">
        <v>339</v>
      </c>
      <c r="AK60" s="1" t="s">
        <v>339</v>
      </c>
      <c r="AM60" s="22"/>
    </row>
    <row r="61" spans="1:39" ht="14.4" hidden="1" customHeight="1" outlineLevel="3" x14ac:dyDescent="0.3">
      <c r="A61" s="8" t="str">
        <f t="shared" si="12"/>
        <v>Telwerk [+]</v>
      </c>
      <c r="B61" s="8" t="s">
        <v>341</v>
      </c>
      <c r="E61" s="246"/>
      <c r="G61" s="245"/>
      <c r="I61" s="245"/>
      <c r="K61" s="245"/>
      <c r="L61" s="18" t="s">
        <v>392</v>
      </c>
      <c r="P61" s="1" t="s">
        <v>414</v>
      </c>
      <c r="Q61" s="1"/>
      <c r="R61" s="1"/>
      <c r="T61" s="1" t="str">
        <f t="shared" si="1"/>
        <v>Nvt</v>
      </c>
      <c r="U61" s="1" t="str">
        <f t="shared" si="2"/>
        <v>Nvt</v>
      </c>
      <c r="V61" s="1" t="str">
        <f t="shared" si="3"/>
        <v>Nvt</v>
      </c>
      <c r="X61" s="1" t="s">
        <v>338</v>
      </c>
      <c r="Y61" s="1" t="s">
        <v>338</v>
      </c>
      <c r="Z61" s="1" t="s">
        <v>339</v>
      </c>
      <c r="AA61" s="1" t="s">
        <v>338</v>
      </c>
      <c r="AB61" s="1" t="s">
        <v>339</v>
      </c>
      <c r="AC61" s="1" t="s">
        <v>339</v>
      </c>
      <c r="AE61" s="1" t="s">
        <v>339</v>
      </c>
      <c r="AF61" s="1" t="s">
        <v>339</v>
      </c>
      <c r="AG61" s="1" t="s">
        <v>339</v>
      </c>
      <c r="AH61" s="1" t="s">
        <v>339</v>
      </c>
      <c r="AI61" s="1" t="s">
        <v>339</v>
      </c>
      <c r="AJ61" s="1" t="s">
        <v>339</v>
      </c>
      <c r="AK61" s="1" t="s">
        <v>339</v>
      </c>
      <c r="AM61" s="22"/>
    </row>
    <row r="62" spans="1:39" ht="14.4" hidden="1" customHeight="1" outlineLevel="4" x14ac:dyDescent="0.3">
      <c r="A62" s="8" t="str">
        <f>N62</f>
        <v>Nummer</v>
      </c>
      <c r="B62" s="8" t="s">
        <v>341</v>
      </c>
      <c r="E62" s="246"/>
      <c r="G62" s="245"/>
      <c r="I62" s="245"/>
      <c r="K62" s="245"/>
      <c r="M62" s="246" t="s">
        <v>395</v>
      </c>
      <c r="N62" s="8" t="s">
        <v>58</v>
      </c>
      <c r="P62" s="1" t="s">
        <v>137</v>
      </c>
      <c r="Q62" s="1"/>
      <c r="R62" s="1"/>
      <c r="T62" s="1" t="str">
        <f t="shared" si="1"/>
        <v>Nvt</v>
      </c>
      <c r="U62" s="1" t="str">
        <f t="shared" si="2"/>
        <v>Nvt</v>
      </c>
      <c r="V62" s="1" t="str">
        <f t="shared" si="3"/>
        <v>Nvt</v>
      </c>
      <c r="X62" s="1" t="s">
        <v>338</v>
      </c>
      <c r="Y62" s="1" t="s">
        <v>338</v>
      </c>
      <c r="Z62" s="1" t="s">
        <v>339</v>
      </c>
      <c r="AA62" s="1" t="s">
        <v>338</v>
      </c>
      <c r="AB62" s="1" t="s">
        <v>339</v>
      </c>
      <c r="AC62" s="1" t="s">
        <v>339</v>
      </c>
      <c r="AE62" s="1" t="s">
        <v>339</v>
      </c>
      <c r="AF62" s="1" t="s">
        <v>339</v>
      </c>
      <c r="AG62" s="1" t="s">
        <v>339</v>
      </c>
      <c r="AH62" s="1" t="s">
        <v>339</v>
      </c>
      <c r="AI62" s="1" t="s">
        <v>339</v>
      </c>
      <c r="AJ62" s="1" t="s">
        <v>339</v>
      </c>
      <c r="AK62" s="1" t="s">
        <v>339</v>
      </c>
      <c r="AM62" s="22"/>
    </row>
    <row r="63" spans="1:39" ht="14.4" hidden="1" customHeight="1" outlineLevel="4" x14ac:dyDescent="0.3">
      <c r="A63" s="8" t="str">
        <f>N63</f>
        <v>Stand</v>
      </c>
      <c r="B63" s="8" t="s">
        <v>341</v>
      </c>
      <c r="E63" s="246"/>
      <c r="G63" s="245"/>
      <c r="I63" s="245"/>
      <c r="K63" s="245"/>
      <c r="M63" s="246"/>
      <c r="N63" s="8" t="s">
        <v>393</v>
      </c>
      <c r="P63" s="1" t="s">
        <v>270</v>
      </c>
      <c r="Q63" s="1"/>
      <c r="R63" s="1"/>
      <c r="T63" s="1" t="str">
        <f t="shared" si="1"/>
        <v>Nvt</v>
      </c>
      <c r="U63" s="1" t="str">
        <f t="shared" si="2"/>
        <v>Nvt</v>
      </c>
      <c r="V63" s="1" t="str">
        <f t="shared" si="3"/>
        <v>Nvt</v>
      </c>
      <c r="X63" s="1" t="s">
        <v>338</v>
      </c>
      <c r="Y63" s="1" t="s">
        <v>344</v>
      </c>
      <c r="Z63" s="1" t="s">
        <v>339</v>
      </c>
      <c r="AA63" s="1" t="s">
        <v>338</v>
      </c>
      <c r="AB63" s="1" t="s">
        <v>339</v>
      </c>
      <c r="AC63" s="1" t="s">
        <v>339</v>
      </c>
      <c r="AE63" s="1" t="s">
        <v>339</v>
      </c>
      <c r="AF63" s="1" t="s">
        <v>339</v>
      </c>
      <c r="AG63" s="1" t="s">
        <v>339</v>
      </c>
      <c r="AH63" s="1" t="s">
        <v>339</v>
      </c>
      <c r="AI63" s="1" t="s">
        <v>339</v>
      </c>
      <c r="AJ63" s="1" t="s">
        <v>339</v>
      </c>
      <c r="AK63" s="1" t="s">
        <v>339</v>
      </c>
      <c r="AM63" s="22"/>
    </row>
    <row r="64" spans="1:39" ht="14.4" hidden="1" customHeight="1" outlineLevel="3" x14ac:dyDescent="0.3">
      <c r="A64" s="20"/>
      <c r="B64" s="20"/>
      <c r="E64" s="246"/>
      <c r="G64" s="245"/>
      <c r="I64" s="245"/>
      <c r="P64" s="1"/>
      <c r="Q64" s="1"/>
      <c r="R64" s="1"/>
      <c r="T64" s="1"/>
      <c r="U64" s="1"/>
      <c r="V64" s="1"/>
      <c r="X64" s="1"/>
      <c r="Y64" s="1"/>
      <c r="Z64" s="1"/>
      <c r="AA64" s="1"/>
      <c r="AB64" s="1"/>
      <c r="AC64" s="1"/>
      <c r="AE64" s="1"/>
      <c r="AF64" s="1"/>
      <c r="AG64" s="1"/>
      <c r="AH64" s="1"/>
      <c r="AI64" s="1"/>
      <c r="AJ64" s="1"/>
      <c r="AK64" s="1"/>
      <c r="AM64" s="22"/>
    </row>
    <row r="65" spans="1:39" ht="230.4" hidden="1" outlineLevel="2" collapsed="1" x14ac:dyDescent="0.3">
      <c r="A65" s="3" t="str">
        <f>J65</f>
        <v>Zekeringwaarde</v>
      </c>
      <c r="B65" s="3" t="s">
        <v>338</v>
      </c>
      <c r="E65" s="246"/>
      <c r="G65" s="245"/>
      <c r="I65" s="245"/>
      <c r="J65" s="14" t="s">
        <v>78</v>
      </c>
      <c r="P65" s="1" t="s">
        <v>416</v>
      </c>
      <c r="Q65" s="22" t="s">
        <v>325</v>
      </c>
      <c r="R65" s="22" t="s">
        <v>325</v>
      </c>
      <c r="T65" s="1" t="str">
        <f t="shared" si="1"/>
        <v>Nvt</v>
      </c>
      <c r="U65" s="1" t="str">
        <f t="shared" si="2"/>
        <v>Ja</v>
      </c>
      <c r="V65" s="1" t="str">
        <f t="shared" si="3"/>
        <v>Ja</v>
      </c>
      <c r="X65" s="1" t="s">
        <v>338</v>
      </c>
      <c r="Y65" s="1" t="s">
        <v>340</v>
      </c>
      <c r="Z65" s="1" t="s">
        <v>341</v>
      </c>
      <c r="AA65" s="1" t="s">
        <v>338</v>
      </c>
      <c r="AB65" s="1" t="s">
        <v>341</v>
      </c>
      <c r="AC65" s="1" t="s">
        <v>339</v>
      </c>
      <c r="AE65" s="1" t="s">
        <v>338</v>
      </c>
      <c r="AF65" s="1" t="s">
        <v>338</v>
      </c>
      <c r="AG65" s="1" t="s">
        <v>338</v>
      </c>
      <c r="AH65" s="1" t="s">
        <v>341</v>
      </c>
      <c r="AI65" s="1" t="s">
        <v>339</v>
      </c>
      <c r="AJ65" s="1" t="s">
        <v>341</v>
      </c>
      <c r="AK65" s="1" t="s">
        <v>341</v>
      </c>
      <c r="AM65" s="22" t="s">
        <v>446</v>
      </c>
    </row>
    <row r="66" spans="1:39" ht="28.8" hidden="1" outlineLevel="2" x14ac:dyDescent="0.3">
      <c r="A66" s="3" t="str">
        <f t="shared" ref="A66:A70" si="13">J66</f>
        <v>AantalFasen</v>
      </c>
      <c r="B66" s="3" t="s">
        <v>338</v>
      </c>
      <c r="E66" s="246"/>
      <c r="G66" s="245"/>
      <c r="I66" s="245"/>
      <c r="J66" s="14" t="s">
        <v>399</v>
      </c>
      <c r="P66" s="1" t="s">
        <v>417</v>
      </c>
      <c r="Q66" s="22" t="s">
        <v>424</v>
      </c>
      <c r="R66" s="22" t="s">
        <v>424</v>
      </c>
      <c r="T66" s="1" t="str">
        <f t="shared" si="1"/>
        <v>Nvt</v>
      </c>
      <c r="U66" s="1" t="str">
        <f t="shared" si="2"/>
        <v>Ja</v>
      </c>
      <c r="V66" s="1" t="str">
        <f t="shared" si="3"/>
        <v>Ja</v>
      </c>
      <c r="X66" s="1" t="s">
        <v>338</v>
      </c>
      <c r="Y66" s="1" t="s">
        <v>340</v>
      </c>
      <c r="Z66" s="1" t="s">
        <v>341</v>
      </c>
      <c r="AA66" s="1" t="s">
        <v>338</v>
      </c>
      <c r="AB66" s="1" t="s">
        <v>341</v>
      </c>
      <c r="AC66" s="1" t="s">
        <v>339</v>
      </c>
      <c r="AE66" s="1" t="s">
        <v>338</v>
      </c>
      <c r="AF66" s="1" t="s">
        <v>338</v>
      </c>
      <c r="AG66" s="1" t="s">
        <v>338</v>
      </c>
      <c r="AH66" s="1" t="s">
        <v>341</v>
      </c>
      <c r="AI66" s="1" t="s">
        <v>339</v>
      </c>
      <c r="AJ66" s="1" t="s">
        <v>341</v>
      </c>
      <c r="AK66" s="1" t="s">
        <v>341</v>
      </c>
      <c r="AM66" s="22" t="s">
        <v>446</v>
      </c>
    </row>
    <row r="67" spans="1:39" ht="14.4" hidden="1" customHeight="1" outlineLevel="2" x14ac:dyDescent="0.3">
      <c r="A67" s="3" t="str">
        <f t="shared" si="13"/>
        <v>Tfmeternummer</v>
      </c>
      <c r="B67" s="3" t="s">
        <v>341</v>
      </c>
      <c r="E67" s="246"/>
      <c r="G67" s="245"/>
      <c r="I67" s="245"/>
      <c r="J67" s="14" t="s">
        <v>400</v>
      </c>
      <c r="P67" s="1" t="s">
        <v>137</v>
      </c>
      <c r="Q67" s="1"/>
      <c r="R67" s="1"/>
      <c r="T67" s="1" t="str">
        <f t="shared" ref="T67:T112" si="14">IF($T$1=$X$1,X67,IF($T$1=$Z$1,Z67,IF($T$1=$AA$1,AA67,IF($T$1=$AB$1,AB67,IF($T$1=$AC$1,AC67,"Onbekend")))))</f>
        <v>Nvt</v>
      </c>
      <c r="U67" s="1" t="str">
        <f t="shared" ref="U67:U112" si="15">IF($U$1=$AE$1,AE67,IF($U$1=$AF$1,AF67,IF($U$1=$AG$1,AG67,IF($U$1=$AH$1,AH67,IF($U$1=$AI$1,AI67,IF($U$1=$AJ$1,AJ67,IF($U$1=$AK$1,AK67,"Onbekend")))))))</f>
        <v>Optie</v>
      </c>
      <c r="V67" s="1" t="str">
        <f t="shared" ref="V67:V112" si="16">IF(T67="Ja","Ja",IF(U67="Ja","Ja",IF(T67="Optie","Optie",IF(U67="Optie","Optie",IF(T67="Nee","Nee",IF(U67="Nee","Nee",IF(T67="Nvt","Nvt",IF(U67="Nvt","Nvt","??"))))))))</f>
        <v>Optie</v>
      </c>
      <c r="X67" s="1" t="s">
        <v>340</v>
      </c>
      <c r="Y67" s="1" t="s">
        <v>340</v>
      </c>
      <c r="Z67" s="1" t="s">
        <v>341</v>
      </c>
      <c r="AA67" s="1" t="s">
        <v>340</v>
      </c>
      <c r="AB67" s="1" t="s">
        <v>340</v>
      </c>
      <c r="AC67" s="1" t="s">
        <v>339</v>
      </c>
      <c r="AE67" s="1" t="s">
        <v>340</v>
      </c>
      <c r="AF67" s="1" t="s">
        <v>340</v>
      </c>
      <c r="AG67" s="1" t="s">
        <v>340</v>
      </c>
      <c r="AH67" s="1" t="s">
        <v>341</v>
      </c>
      <c r="AI67" s="1" t="s">
        <v>339</v>
      </c>
      <c r="AJ67" s="1" t="s">
        <v>340</v>
      </c>
      <c r="AK67" s="1" t="s">
        <v>340</v>
      </c>
      <c r="AM67" s="22"/>
    </row>
    <row r="68" spans="1:39" ht="14.4" hidden="1" customHeight="1" outlineLevel="2" x14ac:dyDescent="0.3">
      <c r="A68" s="3" t="str">
        <f t="shared" si="13"/>
        <v>Tariefschakeling</v>
      </c>
      <c r="B68" s="3" t="s">
        <v>338</v>
      </c>
      <c r="E68" s="246"/>
      <c r="G68" s="245"/>
      <c r="I68" s="245"/>
      <c r="J68" s="14" t="s">
        <v>401</v>
      </c>
      <c r="P68" s="1" t="s">
        <v>137</v>
      </c>
      <c r="Q68" s="1"/>
      <c r="R68" s="1"/>
      <c r="T68" s="1" t="str">
        <f t="shared" si="14"/>
        <v>Nvt</v>
      </c>
      <c r="U68" s="1" t="str">
        <f t="shared" si="15"/>
        <v>Optie</v>
      </c>
      <c r="V68" s="1" t="str">
        <f t="shared" si="16"/>
        <v>Optie</v>
      </c>
      <c r="X68" s="1" t="s">
        <v>340</v>
      </c>
      <c r="Y68" s="1" t="s">
        <v>340</v>
      </c>
      <c r="Z68" s="1" t="s">
        <v>341</v>
      </c>
      <c r="AA68" s="1" t="s">
        <v>340</v>
      </c>
      <c r="AB68" s="1" t="s">
        <v>340</v>
      </c>
      <c r="AC68" s="1" t="s">
        <v>339</v>
      </c>
      <c r="AE68" s="1" t="s">
        <v>340</v>
      </c>
      <c r="AF68" s="1" t="s">
        <v>340</v>
      </c>
      <c r="AG68" s="1" t="s">
        <v>340</v>
      </c>
      <c r="AH68" s="1" t="s">
        <v>341</v>
      </c>
      <c r="AI68" s="1" t="s">
        <v>339</v>
      </c>
      <c r="AJ68" s="1" t="s">
        <v>340</v>
      </c>
      <c r="AK68" s="1" t="s">
        <v>340</v>
      </c>
      <c r="AM68" s="22"/>
    </row>
    <row r="69" spans="1:39" ht="230.4" hidden="1" outlineLevel="2" x14ac:dyDescent="0.3">
      <c r="A69" s="3" t="str">
        <f t="shared" si="13"/>
        <v>OudeZekeringwaarde</v>
      </c>
      <c r="B69" s="3" t="s">
        <v>338</v>
      </c>
      <c r="E69" s="246"/>
      <c r="G69" s="245"/>
      <c r="I69" s="245"/>
      <c r="J69" s="14" t="s">
        <v>402</v>
      </c>
      <c r="P69" s="1" t="s">
        <v>416</v>
      </c>
      <c r="Q69" s="22" t="s">
        <v>325</v>
      </c>
      <c r="R69" s="22" t="s">
        <v>325</v>
      </c>
      <c r="T69" s="1" t="str">
        <f t="shared" si="14"/>
        <v>Nvt</v>
      </c>
      <c r="U69" s="1" t="str">
        <f t="shared" si="15"/>
        <v>Ja</v>
      </c>
      <c r="V69" s="1" t="str">
        <f t="shared" si="16"/>
        <v>Ja</v>
      </c>
      <c r="X69" s="1" t="s">
        <v>341</v>
      </c>
      <c r="Y69" s="1" t="s">
        <v>338</v>
      </c>
      <c r="Z69" s="1" t="s">
        <v>338</v>
      </c>
      <c r="AA69" s="1" t="s">
        <v>338</v>
      </c>
      <c r="AB69" s="1" t="s">
        <v>340</v>
      </c>
      <c r="AC69" s="1" t="s">
        <v>339</v>
      </c>
      <c r="AE69" s="1" t="s">
        <v>341</v>
      </c>
      <c r="AF69" s="1" t="s">
        <v>338</v>
      </c>
      <c r="AG69" s="1" t="s">
        <v>338</v>
      </c>
      <c r="AH69" s="1" t="s">
        <v>338</v>
      </c>
      <c r="AI69" s="1" t="s">
        <v>339</v>
      </c>
      <c r="AJ69" s="1" t="s">
        <v>340</v>
      </c>
      <c r="AK69" s="1" t="s">
        <v>338</v>
      </c>
      <c r="AM69" s="22"/>
    </row>
    <row r="70" spans="1:39" ht="28.8" hidden="1" outlineLevel="2" x14ac:dyDescent="0.3">
      <c r="A70" s="3" t="str">
        <f t="shared" si="13"/>
        <v>OudeAantalFasen</v>
      </c>
      <c r="B70" s="3" t="s">
        <v>338</v>
      </c>
      <c r="E70" s="246"/>
      <c r="G70" s="245"/>
      <c r="I70" s="245"/>
      <c r="J70" s="14" t="s">
        <v>403</v>
      </c>
      <c r="P70" s="1" t="s">
        <v>417</v>
      </c>
      <c r="Q70" s="22" t="s">
        <v>424</v>
      </c>
      <c r="R70" s="22" t="s">
        <v>424</v>
      </c>
      <c r="T70" s="1" t="str">
        <f t="shared" si="14"/>
        <v>Nvt</v>
      </c>
      <c r="U70" s="1" t="str">
        <f t="shared" si="15"/>
        <v>Ja</v>
      </c>
      <c r="V70" s="1" t="str">
        <f t="shared" si="16"/>
        <v>Ja</v>
      </c>
      <c r="X70" s="1" t="s">
        <v>341</v>
      </c>
      <c r="Y70" s="1" t="s">
        <v>338</v>
      </c>
      <c r="Z70" s="1" t="s">
        <v>338</v>
      </c>
      <c r="AA70" s="1" t="s">
        <v>338</v>
      </c>
      <c r="AB70" s="1" t="s">
        <v>340</v>
      </c>
      <c r="AC70" s="1" t="s">
        <v>339</v>
      </c>
      <c r="AE70" s="1" t="s">
        <v>341</v>
      </c>
      <c r="AF70" s="1" t="s">
        <v>338</v>
      </c>
      <c r="AG70" s="1" t="s">
        <v>338</v>
      </c>
      <c r="AH70" s="1" t="s">
        <v>338</v>
      </c>
      <c r="AI70" s="1" t="s">
        <v>339</v>
      </c>
      <c r="AJ70" s="1" t="s">
        <v>340</v>
      </c>
      <c r="AK70" s="1" t="s">
        <v>338</v>
      </c>
      <c r="AM70" s="22"/>
    </row>
    <row r="71" spans="1:39" ht="14.4" hidden="1" customHeight="1" outlineLevel="1" collapsed="1" x14ac:dyDescent="0.3">
      <c r="A71" s="3" t="str">
        <f>H71</f>
        <v>AansluitingCAI [+]</v>
      </c>
      <c r="B71" s="9" t="s">
        <v>341</v>
      </c>
      <c r="E71" s="246"/>
      <c r="G71" s="245"/>
      <c r="H71" s="14" t="s">
        <v>859</v>
      </c>
      <c r="P71" s="1" t="s">
        <v>418</v>
      </c>
      <c r="Q71" s="1"/>
      <c r="R71" s="1"/>
      <c r="T71" s="1" t="str">
        <f t="shared" si="14"/>
        <v>Nee</v>
      </c>
      <c r="U71" s="1" t="str">
        <f t="shared" si="15"/>
        <v>Nee</v>
      </c>
      <c r="V71" s="1" t="str">
        <f t="shared" si="16"/>
        <v>Nee</v>
      </c>
      <c r="X71" s="1" t="s">
        <v>341</v>
      </c>
      <c r="Y71" s="1" t="s">
        <v>341</v>
      </c>
      <c r="Z71" s="1" t="s">
        <v>341</v>
      </c>
      <c r="AA71" s="1" t="s">
        <v>341</v>
      </c>
      <c r="AB71" s="1" t="s">
        <v>341</v>
      </c>
      <c r="AC71" s="1" t="s">
        <v>341</v>
      </c>
      <c r="AE71" s="1" t="s">
        <v>341</v>
      </c>
      <c r="AF71" s="1" t="s">
        <v>341</v>
      </c>
      <c r="AG71" s="1" t="s">
        <v>341</v>
      </c>
      <c r="AH71" s="1" t="s">
        <v>341</v>
      </c>
      <c r="AI71" s="1" t="s">
        <v>339</v>
      </c>
      <c r="AJ71" s="1" t="s">
        <v>341</v>
      </c>
      <c r="AK71" s="1" t="s">
        <v>341</v>
      </c>
      <c r="AM71" s="22"/>
    </row>
    <row r="72" spans="1:39" ht="14.4" hidden="1" customHeight="1" outlineLevel="2" x14ac:dyDescent="0.3">
      <c r="A72" s="8" t="str">
        <f>J72</f>
        <v>AOPGeplaatst</v>
      </c>
      <c r="B72" s="9"/>
      <c r="E72" s="246"/>
      <c r="G72" s="245"/>
      <c r="H72" s="10"/>
      <c r="I72" s="251" t="s">
        <v>97</v>
      </c>
      <c r="J72" s="8" t="s">
        <v>880</v>
      </c>
      <c r="P72" s="1"/>
      <c r="Q72" s="1"/>
      <c r="R72" s="1"/>
      <c r="T72" s="1" t="str">
        <f t="shared" si="14"/>
        <v>Nvt</v>
      </c>
      <c r="U72" s="1" t="str">
        <f t="shared" si="15"/>
        <v>Nvt</v>
      </c>
      <c r="V72" s="1" t="str">
        <f t="shared" si="16"/>
        <v>Nvt</v>
      </c>
      <c r="X72" s="1" t="s">
        <v>339</v>
      </c>
      <c r="Y72" s="1" t="s">
        <v>339</v>
      </c>
      <c r="Z72" s="1" t="s">
        <v>339</v>
      </c>
      <c r="AA72" s="1" t="s">
        <v>339</v>
      </c>
      <c r="AB72" s="1" t="s">
        <v>339</v>
      </c>
      <c r="AC72" s="1" t="s">
        <v>339</v>
      </c>
      <c r="AE72" s="1" t="s">
        <v>339</v>
      </c>
      <c r="AF72" s="1" t="s">
        <v>339</v>
      </c>
      <c r="AG72" s="1" t="s">
        <v>339</v>
      </c>
      <c r="AH72" s="1" t="s">
        <v>339</v>
      </c>
      <c r="AI72" s="1" t="s">
        <v>339</v>
      </c>
      <c r="AJ72" s="1" t="s">
        <v>339</v>
      </c>
      <c r="AK72" s="1" t="s">
        <v>339</v>
      </c>
      <c r="AM72" s="165"/>
    </row>
    <row r="73" spans="1:39" ht="14.4" hidden="1" customHeight="1" outlineLevel="2" x14ac:dyDescent="0.3">
      <c r="A73" s="3" t="str">
        <f t="shared" ref="A73:A76" si="17">J73</f>
        <v>RedenAOPNietGeaard</v>
      </c>
      <c r="B73" s="9"/>
      <c r="E73" s="246"/>
      <c r="G73" s="245"/>
      <c r="H73" s="10"/>
      <c r="I73" s="251"/>
      <c r="J73" s="3" t="s">
        <v>881</v>
      </c>
      <c r="P73" s="1"/>
      <c r="Q73" s="1"/>
      <c r="R73" s="1"/>
      <c r="T73" s="1" t="str">
        <f t="shared" si="14"/>
        <v>Nvt</v>
      </c>
      <c r="U73" s="1" t="str">
        <f t="shared" si="15"/>
        <v>Nvt</v>
      </c>
      <c r="V73" s="1" t="str">
        <f t="shared" si="16"/>
        <v>Nvt</v>
      </c>
      <c r="X73" s="1" t="s">
        <v>339</v>
      </c>
      <c r="Y73" s="1" t="s">
        <v>339</v>
      </c>
      <c r="Z73" s="1" t="s">
        <v>339</v>
      </c>
      <c r="AA73" s="1" t="s">
        <v>339</v>
      </c>
      <c r="AB73" s="1" t="s">
        <v>339</v>
      </c>
      <c r="AC73" s="1" t="s">
        <v>339</v>
      </c>
      <c r="AE73" s="1" t="s">
        <v>339</v>
      </c>
      <c r="AF73" s="1" t="s">
        <v>339</v>
      </c>
      <c r="AG73" s="1" t="s">
        <v>339</v>
      </c>
      <c r="AH73" s="1" t="s">
        <v>339</v>
      </c>
      <c r="AI73" s="1" t="s">
        <v>339</v>
      </c>
      <c r="AJ73" s="1" t="s">
        <v>339</v>
      </c>
      <c r="AK73" s="1" t="s">
        <v>339</v>
      </c>
      <c r="AM73" s="165"/>
    </row>
    <row r="74" spans="1:39" ht="14.4" hidden="1" customHeight="1" outlineLevel="2" x14ac:dyDescent="0.3">
      <c r="A74" s="8" t="str">
        <f t="shared" si="17"/>
        <v>IsDoorgetrokken</v>
      </c>
      <c r="B74" s="9"/>
      <c r="E74" s="246"/>
      <c r="G74" s="245"/>
      <c r="H74" s="10"/>
      <c r="I74" s="251"/>
      <c r="J74" s="8" t="s">
        <v>882</v>
      </c>
      <c r="P74" s="1"/>
      <c r="Q74" s="1"/>
      <c r="R74" s="1"/>
      <c r="T74" s="1" t="str">
        <f t="shared" si="14"/>
        <v>Nvt</v>
      </c>
      <c r="U74" s="1" t="str">
        <f t="shared" si="15"/>
        <v>Nvt</v>
      </c>
      <c r="V74" s="1" t="str">
        <f t="shared" si="16"/>
        <v>Nvt</v>
      </c>
      <c r="X74" s="1" t="s">
        <v>339</v>
      </c>
      <c r="Y74" s="1" t="s">
        <v>339</v>
      </c>
      <c r="Z74" s="1" t="s">
        <v>339</v>
      </c>
      <c r="AA74" s="1" t="s">
        <v>339</v>
      </c>
      <c r="AB74" s="1" t="s">
        <v>339</v>
      </c>
      <c r="AC74" s="1" t="s">
        <v>339</v>
      </c>
      <c r="AE74" s="1" t="s">
        <v>339</v>
      </c>
      <c r="AF74" s="1" t="s">
        <v>339</v>
      </c>
      <c r="AG74" s="1" t="s">
        <v>339</v>
      </c>
      <c r="AH74" s="1" t="s">
        <v>339</v>
      </c>
      <c r="AI74" s="1" t="s">
        <v>339</v>
      </c>
      <c r="AJ74" s="1" t="s">
        <v>339</v>
      </c>
      <c r="AK74" s="1" t="s">
        <v>339</v>
      </c>
      <c r="AM74" s="165"/>
    </row>
    <row r="75" spans="1:39" ht="14.4" hidden="1" customHeight="1" outlineLevel="2" x14ac:dyDescent="0.3">
      <c r="A75" s="3" t="str">
        <f t="shared" si="17"/>
        <v>RedenNietDoortrekken</v>
      </c>
      <c r="B75" s="9"/>
      <c r="E75" s="246"/>
      <c r="G75" s="245"/>
      <c r="H75" s="10"/>
      <c r="I75" s="251"/>
      <c r="J75" s="3" t="s">
        <v>883</v>
      </c>
      <c r="P75" s="1"/>
      <c r="Q75" s="1"/>
      <c r="R75" s="1"/>
      <c r="T75" s="1" t="str">
        <f t="shared" si="14"/>
        <v>Nvt</v>
      </c>
      <c r="U75" s="1" t="str">
        <f t="shared" si="15"/>
        <v>Nvt</v>
      </c>
      <c r="V75" s="1" t="str">
        <f t="shared" si="16"/>
        <v>Nvt</v>
      </c>
      <c r="X75" s="1" t="s">
        <v>339</v>
      </c>
      <c r="Y75" s="1" t="s">
        <v>339</v>
      </c>
      <c r="Z75" s="1" t="s">
        <v>339</v>
      </c>
      <c r="AA75" s="1" t="s">
        <v>339</v>
      </c>
      <c r="AB75" s="1" t="s">
        <v>339</v>
      </c>
      <c r="AC75" s="1" t="s">
        <v>339</v>
      </c>
      <c r="AE75" s="1" t="s">
        <v>339</v>
      </c>
      <c r="AF75" s="1" t="s">
        <v>339</v>
      </c>
      <c r="AG75" s="1" t="s">
        <v>339</v>
      </c>
      <c r="AH75" s="1" t="s">
        <v>339</v>
      </c>
      <c r="AI75" s="1" t="s">
        <v>339</v>
      </c>
      <c r="AJ75" s="1" t="s">
        <v>339</v>
      </c>
      <c r="AK75" s="1" t="s">
        <v>339</v>
      </c>
      <c r="AM75" s="165"/>
    </row>
    <row r="76" spans="1:39" ht="14.4" hidden="1" customHeight="1" outlineLevel="2" x14ac:dyDescent="0.3">
      <c r="A76" s="8" t="str">
        <f t="shared" si="17"/>
        <v>IsKabelInEVIngevoerd</v>
      </c>
      <c r="B76" s="9"/>
      <c r="E76" s="246"/>
      <c r="G76" s="245"/>
      <c r="H76" s="10"/>
      <c r="I76" s="251"/>
      <c r="J76" s="8" t="s">
        <v>884</v>
      </c>
      <c r="P76" s="1"/>
      <c r="Q76" s="1"/>
      <c r="R76" s="1"/>
      <c r="T76" s="1" t="str">
        <f t="shared" si="14"/>
        <v>Nvt</v>
      </c>
      <c r="U76" s="1" t="str">
        <f t="shared" si="15"/>
        <v>Nvt</v>
      </c>
      <c r="V76" s="1" t="str">
        <f t="shared" si="16"/>
        <v>Nvt</v>
      </c>
      <c r="X76" s="1" t="s">
        <v>339</v>
      </c>
      <c r="Y76" s="1" t="s">
        <v>339</v>
      </c>
      <c r="Z76" s="1" t="s">
        <v>339</v>
      </c>
      <c r="AA76" s="1" t="s">
        <v>339</v>
      </c>
      <c r="AB76" s="1" t="s">
        <v>339</v>
      </c>
      <c r="AC76" s="1" t="s">
        <v>339</v>
      </c>
      <c r="AE76" s="1" t="s">
        <v>339</v>
      </c>
      <c r="AF76" s="1" t="s">
        <v>339</v>
      </c>
      <c r="AG76" s="1" t="s">
        <v>339</v>
      </c>
      <c r="AH76" s="1" t="s">
        <v>339</v>
      </c>
      <c r="AI76" s="1" t="s">
        <v>339</v>
      </c>
      <c r="AJ76" s="1" t="s">
        <v>339</v>
      </c>
      <c r="AK76" s="1" t="s">
        <v>339</v>
      </c>
      <c r="AM76" s="165"/>
    </row>
    <row r="77" spans="1:39" ht="14.4" hidden="1" customHeight="1" outlineLevel="1" x14ac:dyDescent="0.3">
      <c r="A77" s="3" t="str">
        <f>H77</f>
        <v>AansluitingWater [+]</v>
      </c>
      <c r="B77" s="9" t="s">
        <v>341</v>
      </c>
      <c r="E77" s="246"/>
      <c r="G77" s="245"/>
      <c r="H77" s="3" t="s">
        <v>832</v>
      </c>
      <c r="P77" s="1" t="s">
        <v>419</v>
      </c>
      <c r="Q77" s="1"/>
      <c r="R77" s="1"/>
      <c r="T77" s="1" t="str">
        <f t="shared" si="14"/>
        <v>Nee</v>
      </c>
      <c r="U77" s="1" t="str">
        <f t="shared" si="15"/>
        <v>Nee</v>
      </c>
      <c r="V77" s="1" t="str">
        <f t="shared" si="16"/>
        <v>Nee</v>
      </c>
      <c r="X77" s="1" t="s">
        <v>341</v>
      </c>
      <c r="Y77" s="1" t="s">
        <v>341</v>
      </c>
      <c r="Z77" s="1" t="s">
        <v>341</v>
      </c>
      <c r="AA77" s="1" t="s">
        <v>341</v>
      </c>
      <c r="AB77" s="1" t="s">
        <v>341</v>
      </c>
      <c r="AC77" s="1" t="s">
        <v>341</v>
      </c>
      <c r="AE77" s="1" t="s">
        <v>341</v>
      </c>
      <c r="AF77" s="1" t="s">
        <v>341</v>
      </c>
      <c r="AG77" s="1" t="s">
        <v>341</v>
      </c>
      <c r="AH77" s="1" t="s">
        <v>341</v>
      </c>
      <c r="AI77" s="1" t="s">
        <v>339</v>
      </c>
      <c r="AJ77" s="1" t="s">
        <v>341</v>
      </c>
      <c r="AK77" s="1" t="s">
        <v>341</v>
      </c>
      <c r="AM77" s="22"/>
    </row>
    <row r="78" spans="1:39" ht="14.4" hidden="1" customHeight="1" outlineLevel="2" x14ac:dyDescent="0.3">
      <c r="A78" s="8" t="str">
        <f>J78</f>
        <v>Werkzaamheden [+]</v>
      </c>
      <c r="B78" s="9"/>
      <c r="E78" s="246"/>
      <c r="G78" s="193"/>
      <c r="H78" s="10"/>
      <c r="I78" s="251" t="s">
        <v>95</v>
      </c>
      <c r="J78" s="18" t="s">
        <v>180</v>
      </c>
      <c r="P78" s="1"/>
      <c r="Q78" s="1"/>
      <c r="R78" s="1"/>
      <c r="T78" s="1" t="str">
        <f t="shared" si="14"/>
        <v>Nvt</v>
      </c>
      <c r="U78" s="1" t="str">
        <f t="shared" si="15"/>
        <v>Nvt</v>
      </c>
      <c r="V78" s="1" t="str">
        <f t="shared" si="16"/>
        <v>Nvt</v>
      </c>
      <c r="X78" s="1" t="s">
        <v>339</v>
      </c>
      <c r="Y78" s="1" t="s">
        <v>339</v>
      </c>
      <c r="Z78" s="1" t="s">
        <v>339</v>
      </c>
      <c r="AA78" s="1" t="s">
        <v>339</v>
      </c>
      <c r="AB78" s="1" t="s">
        <v>339</v>
      </c>
      <c r="AC78" s="1" t="s">
        <v>339</v>
      </c>
      <c r="AE78" s="1" t="s">
        <v>339</v>
      </c>
      <c r="AF78" s="1" t="s">
        <v>339</v>
      </c>
      <c r="AG78" s="1" t="s">
        <v>339</v>
      </c>
      <c r="AH78" s="1" t="s">
        <v>339</v>
      </c>
      <c r="AI78" s="1" t="s">
        <v>339</v>
      </c>
      <c r="AJ78" s="1" t="s">
        <v>339</v>
      </c>
      <c r="AK78" s="1" t="s">
        <v>339</v>
      </c>
      <c r="AM78" s="165"/>
    </row>
    <row r="79" spans="1:39" ht="14.4" hidden="1" customHeight="1" outlineLevel="3" x14ac:dyDescent="0.3">
      <c r="A79" s="8" t="str">
        <f>L79</f>
        <v>Aansluiting</v>
      </c>
      <c r="B79" s="9"/>
      <c r="E79" s="246"/>
      <c r="G79" s="193"/>
      <c r="H79" s="10"/>
      <c r="I79" s="251"/>
      <c r="K79" s="247" t="s">
        <v>126</v>
      </c>
      <c r="L79" s="8" t="s">
        <v>127</v>
      </c>
      <c r="P79" s="1"/>
      <c r="Q79" s="1"/>
      <c r="R79" s="1"/>
      <c r="T79" s="1" t="str">
        <f t="shared" si="14"/>
        <v>Nvt</v>
      </c>
      <c r="U79" s="1" t="str">
        <f t="shared" si="15"/>
        <v>Nvt</v>
      </c>
      <c r="V79" s="1" t="str">
        <f t="shared" si="16"/>
        <v>Nvt</v>
      </c>
      <c r="X79" s="1" t="s">
        <v>339</v>
      </c>
      <c r="Y79" s="1" t="s">
        <v>339</v>
      </c>
      <c r="Z79" s="1" t="s">
        <v>339</v>
      </c>
      <c r="AA79" s="1" t="s">
        <v>339</v>
      </c>
      <c r="AB79" s="1" t="s">
        <v>339</v>
      </c>
      <c r="AC79" s="1" t="s">
        <v>339</v>
      </c>
      <c r="AE79" s="1" t="s">
        <v>339</v>
      </c>
      <c r="AF79" s="1" t="s">
        <v>339</v>
      </c>
      <c r="AG79" s="1" t="s">
        <v>339</v>
      </c>
      <c r="AH79" s="1" t="s">
        <v>339</v>
      </c>
      <c r="AI79" s="1" t="s">
        <v>339</v>
      </c>
      <c r="AJ79" s="1" t="s">
        <v>339</v>
      </c>
      <c r="AK79" s="1" t="s">
        <v>339</v>
      </c>
      <c r="AM79" s="165"/>
    </row>
    <row r="80" spans="1:39" ht="14.4" hidden="1" customHeight="1" outlineLevel="3" x14ac:dyDescent="0.3">
      <c r="A80" s="8" t="str">
        <f t="shared" ref="A80:A84" si="18">L80</f>
        <v>Binnenwerk</v>
      </c>
      <c r="B80" s="9"/>
      <c r="E80" s="246"/>
      <c r="G80" s="193"/>
      <c r="H80" s="10"/>
      <c r="I80" s="251"/>
      <c r="K80" s="247"/>
      <c r="L80" s="8" t="s">
        <v>128</v>
      </c>
      <c r="P80" s="1"/>
      <c r="Q80" s="1"/>
      <c r="R80" s="1"/>
      <c r="T80" s="1" t="str">
        <f t="shared" si="14"/>
        <v>Nvt</v>
      </c>
      <c r="U80" s="1" t="str">
        <f t="shared" si="15"/>
        <v>Nvt</v>
      </c>
      <c r="V80" s="1" t="str">
        <f t="shared" si="16"/>
        <v>Nvt</v>
      </c>
      <c r="X80" s="1" t="s">
        <v>339</v>
      </c>
      <c r="Y80" s="1" t="s">
        <v>339</v>
      </c>
      <c r="Z80" s="1" t="s">
        <v>339</v>
      </c>
      <c r="AA80" s="1" t="s">
        <v>339</v>
      </c>
      <c r="AB80" s="1" t="s">
        <v>339</v>
      </c>
      <c r="AC80" s="1" t="s">
        <v>339</v>
      </c>
      <c r="AE80" s="1" t="s">
        <v>339</v>
      </c>
      <c r="AF80" s="1" t="s">
        <v>339</v>
      </c>
      <c r="AG80" s="1" t="s">
        <v>339</v>
      </c>
      <c r="AH80" s="1" t="s">
        <v>339</v>
      </c>
      <c r="AI80" s="1" t="s">
        <v>339</v>
      </c>
      <c r="AJ80" s="1" t="s">
        <v>339</v>
      </c>
      <c r="AK80" s="1" t="s">
        <v>339</v>
      </c>
      <c r="AM80" s="165"/>
    </row>
    <row r="81" spans="1:39" ht="14.4" hidden="1" customHeight="1" outlineLevel="3" x14ac:dyDescent="0.3">
      <c r="A81" s="8" t="str">
        <f t="shared" si="18"/>
        <v>Meter</v>
      </c>
      <c r="B81" s="9"/>
      <c r="E81" s="246"/>
      <c r="G81" s="193"/>
      <c r="H81" s="10"/>
      <c r="I81" s="251"/>
      <c r="K81" s="247"/>
      <c r="L81" s="8" t="s">
        <v>129</v>
      </c>
      <c r="P81" s="1"/>
      <c r="Q81" s="1"/>
      <c r="R81" s="1"/>
      <c r="T81" s="1" t="str">
        <f t="shared" si="14"/>
        <v>Nvt</v>
      </c>
      <c r="U81" s="1" t="str">
        <f t="shared" si="15"/>
        <v>Nvt</v>
      </c>
      <c r="V81" s="1" t="str">
        <f t="shared" si="16"/>
        <v>Nvt</v>
      </c>
      <c r="X81" s="1" t="s">
        <v>339</v>
      </c>
      <c r="Y81" s="1" t="s">
        <v>339</v>
      </c>
      <c r="Z81" s="1" t="s">
        <v>339</v>
      </c>
      <c r="AA81" s="1" t="s">
        <v>339</v>
      </c>
      <c r="AB81" s="1" t="s">
        <v>339</v>
      </c>
      <c r="AC81" s="1" t="s">
        <v>339</v>
      </c>
      <c r="AE81" s="1" t="s">
        <v>339</v>
      </c>
      <c r="AF81" s="1" t="s">
        <v>339</v>
      </c>
      <c r="AG81" s="1" t="s">
        <v>339</v>
      </c>
      <c r="AH81" s="1" t="s">
        <v>339</v>
      </c>
      <c r="AI81" s="1" t="s">
        <v>339</v>
      </c>
      <c r="AJ81" s="1" t="s">
        <v>339</v>
      </c>
      <c r="AK81" s="1" t="s">
        <v>339</v>
      </c>
      <c r="AM81" s="165"/>
    </row>
    <row r="82" spans="1:39" ht="14.4" hidden="1" customHeight="1" outlineLevel="3" x14ac:dyDescent="0.3">
      <c r="A82" s="8" t="str">
        <f t="shared" si="18"/>
        <v>TypeAansluiting</v>
      </c>
      <c r="B82" s="9"/>
      <c r="E82" s="246"/>
      <c r="G82" s="193"/>
      <c r="H82" s="10"/>
      <c r="I82" s="251"/>
      <c r="K82" s="247"/>
      <c r="L82" s="8" t="s">
        <v>130</v>
      </c>
      <c r="P82" s="1"/>
      <c r="Q82" s="1"/>
      <c r="R82" s="1"/>
      <c r="T82" s="1" t="str">
        <f t="shared" si="14"/>
        <v>Nvt</v>
      </c>
      <c r="U82" s="1" t="str">
        <f t="shared" si="15"/>
        <v>Nvt</v>
      </c>
      <c r="V82" s="1" t="str">
        <f t="shared" si="16"/>
        <v>Nvt</v>
      </c>
      <c r="X82" s="1" t="s">
        <v>339</v>
      </c>
      <c r="Y82" s="1" t="s">
        <v>339</v>
      </c>
      <c r="Z82" s="1" t="s">
        <v>339</v>
      </c>
      <c r="AA82" s="1" t="s">
        <v>339</v>
      </c>
      <c r="AB82" s="1" t="s">
        <v>339</v>
      </c>
      <c r="AC82" s="1" t="s">
        <v>339</v>
      </c>
      <c r="AE82" s="1" t="s">
        <v>339</v>
      </c>
      <c r="AF82" s="1" t="s">
        <v>339</v>
      </c>
      <c r="AG82" s="1" t="s">
        <v>339</v>
      </c>
      <c r="AH82" s="1" t="s">
        <v>339</v>
      </c>
      <c r="AI82" s="1" t="s">
        <v>339</v>
      </c>
      <c r="AJ82" s="1" t="s">
        <v>339</v>
      </c>
      <c r="AK82" s="1" t="s">
        <v>339</v>
      </c>
      <c r="AM82" s="165"/>
    </row>
    <row r="83" spans="1:39" ht="14.4" hidden="1" customHeight="1" outlineLevel="3" x14ac:dyDescent="0.3">
      <c r="A83" s="8" t="str">
        <f t="shared" si="18"/>
        <v>FysiekeStatus</v>
      </c>
      <c r="B83" s="9"/>
      <c r="E83" s="246"/>
      <c r="G83" s="193"/>
      <c r="H83" s="10"/>
      <c r="I83" s="251"/>
      <c r="K83" s="247"/>
      <c r="L83" s="8" t="s">
        <v>131</v>
      </c>
      <c r="P83" s="1"/>
      <c r="Q83" s="1"/>
      <c r="R83" s="1"/>
      <c r="T83" s="1" t="str">
        <f t="shared" si="14"/>
        <v>Nvt</v>
      </c>
      <c r="U83" s="1" t="str">
        <f t="shared" si="15"/>
        <v>Nvt</v>
      </c>
      <c r="V83" s="1" t="str">
        <f t="shared" si="16"/>
        <v>Nvt</v>
      </c>
      <c r="X83" s="1" t="s">
        <v>339</v>
      </c>
      <c r="Y83" s="1" t="s">
        <v>339</v>
      </c>
      <c r="Z83" s="1" t="s">
        <v>339</v>
      </c>
      <c r="AA83" s="1" t="s">
        <v>339</v>
      </c>
      <c r="AB83" s="1" t="s">
        <v>339</v>
      </c>
      <c r="AC83" s="1" t="s">
        <v>339</v>
      </c>
      <c r="AE83" s="1" t="s">
        <v>339</v>
      </c>
      <c r="AF83" s="1" t="s">
        <v>339</v>
      </c>
      <c r="AG83" s="1" t="s">
        <v>339</v>
      </c>
      <c r="AH83" s="1" t="s">
        <v>339</v>
      </c>
      <c r="AI83" s="1" t="s">
        <v>339</v>
      </c>
      <c r="AJ83" s="1" t="s">
        <v>339</v>
      </c>
      <c r="AK83" s="1" t="s">
        <v>339</v>
      </c>
      <c r="AM83" s="165"/>
    </row>
    <row r="84" spans="1:39" ht="14.4" hidden="1" customHeight="1" outlineLevel="3" x14ac:dyDescent="0.3">
      <c r="A84" s="8" t="str">
        <f t="shared" si="18"/>
        <v>WijzigenCapaciteit</v>
      </c>
      <c r="B84" s="9"/>
      <c r="E84" s="246"/>
      <c r="G84" s="193"/>
      <c r="H84" s="10"/>
      <c r="I84" s="251"/>
      <c r="K84" s="247"/>
      <c r="L84" s="8" t="s">
        <v>132</v>
      </c>
      <c r="P84" s="1"/>
      <c r="Q84" s="1"/>
      <c r="R84" s="1"/>
      <c r="T84" s="1" t="str">
        <f t="shared" si="14"/>
        <v>Nvt</v>
      </c>
      <c r="U84" s="1" t="str">
        <f t="shared" si="15"/>
        <v>Nvt</v>
      </c>
      <c r="V84" s="1" t="str">
        <f t="shared" si="16"/>
        <v>Nvt</v>
      </c>
      <c r="X84" s="1" t="s">
        <v>339</v>
      </c>
      <c r="Y84" s="1" t="s">
        <v>339</v>
      </c>
      <c r="Z84" s="1" t="s">
        <v>339</v>
      </c>
      <c r="AA84" s="1" t="s">
        <v>339</v>
      </c>
      <c r="AB84" s="1" t="s">
        <v>339</v>
      </c>
      <c r="AC84" s="1" t="s">
        <v>339</v>
      </c>
      <c r="AE84" s="1" t="s">
        <v>339</v>
      </c>
      <c r="AF84" s="1" t="s">
        <v>339</v>
      </c>
      <c r="AG84" s="1" t="s">
        <v>339</v>
      </c>
      <c r="AH84" s="1" t="s">
        <v>339</v>
      </c>
      <c r="AI84" s="1" t="s">
        <v>339</v>
      </c>
      <c r="AJ84" s="1" t="s">
        <v>339</v>
      </c>
      <c r="AK84" s="1" t="s">
        <v>339</v>
      </c>
      <c r="AM84" s="165"/>
    </row>
    <row r="85" spans="1:39" ht="14.4" hidden="1" customHeight="1" outlineLevel="2" collapsed="1" x14ac:dyDescent="0.3">
      <c r="A85" s="3" t="str">
        <f t="shared" ref="A85:A94" si="19">J85</f>
        <v>WijzeOplevering</v>
      </c>
      <c r="B85" s="9"/>
      <c r="E85" s="246"/>
      <c r="G85" s="193"/>
      <c r="H85" s="10"/>
      <c r="I85" s="251"/>
      <c r="J85" s="14" t="s">
        <v>387</v>
      </c>
      <c r="P85" s="1"/>
      <c r="Q85" s="1"/>
      <c r="R85" s="1"/>
      <c r="T85" s="1" t="str">
        <f t="shared" si="14"/>
        <v>Nvt</v>
      </c>
      <c r="U85" s="1" t="str">
        <f t="shared" si="15"/>
        <v>Nvt</v>
      </c>
      <c r="V85" s="1" t="str">
        <f t="shared" si="16"/>
        <v>Nvt</v>
      </c>
      <c r="X85" s="1" t="s">
        <v>339</v>
      </c>
      <c r="Y85" s="1" t="s">
        <v>339</v>
      </c>
      <c r="Z85" s="1" t="s">
        <v>339</v>
      </c>
      <c r="AA85" s="1" t="s">
        <v>339</v>
      </c>
      <c r="AB85" s="1" t="s">
        <v>339</v>
      </c>
      <c r="AC85" s="1" t="s">
        <v>339</v>
      </c>
      <c r="AE85" s="1" t="s">
        <v>339</v>
      </c>
      <c r="AF85" s="1" t="s">
        <v>339</v>
      </c>
      <c r="AG85" s="1" t="s">
        <v>339</v>
      </c>
      <c r="AH85" s="1" t="s">
        <v>339</v>
      </c>
      <c r="AI85" s="1" t="s">
        <v>339</v>
      </c>
      <c r="AJ85" s="1" t="s">
        <v>339</v>
      </c>
      <c r="AK85" s="1" t="s">
        <v>339</v>
      </c>
      <c r="AM85" s="165"/>
    </row>
    <row r="86" spans="1:39" ht="14.4" hidden="1" customHeight="1" outlineLevel="2" x14ac:dyDescent="0.3">
      <c r="A86" s="3" t="str">
        <f t="shared" si="19"/>
        <v>RedenTraditioneleMeter</v>
      </c>
      <c r="B86" s="9"/>
      <c r="E86" s="246"/>
      <c r="G86" s="193"/>
      <c r="H86" s="10"/>
      <c r="I86" s="251"/>
      <c r="J86" s="14" t="s">
        <v>388</v>
      </c>
      <c r="P86" s="1"/>
      <c r="Q86" s="1"/>
      <c r="R86" s="1"/>
      <c r="T86" s="1" t="str">
        <f t="shared" si="14"/>
        <v>Nvt</v>
      </c>
      <c r="U86" s="1" t="str">
        <f t="shared" si="15"/>
        <v>Nvt</v>
      </c>
      <c r="V86" s="1" t="str">
        <f t="shared" si="16"/>
        <v>Nvt</v>
      </c>
      <c r="X86" s="1" t="s">
        <v>339</v>
      </c>
      <c r="Y86" s="1" t="s">
        <v>339</v>
      </c>
      <c r="Z86" s="1" t="s">
        <v>339</v>
      </c>
      <c r="AA86" s="1" t="s">
        <v>339</v>
      </c>
      <c r="AB86" s="1" t="s">
        <v>339</v>
      </c>
      <c r="AC86" s="1" t="s">
        <v>339</v>
      </c>
      <c r="AE86" s="1" t="s">
        <v>339</v>
      </c>
      <c r="AF86" s="1" t="s">
        <v>339</v>
      </c>
      <c r="AG86" s="1" t="s">
        <v>339</v>
      </c>
      <c r="AH86" s="1" t="s">
        <v>339</v>
      </c>
      <c r="AI86" s="1" t="s">
        <v>339</v>
      </c>
      <c r="AJ86" s="1" t="s">
        <v>339</v>
      </c>
      <c r="AK86" s="1" t="s">
        <v>339</v>
      </c>
      <c r="AM86" s="165"/>
    </row>
    <row r="87" spans="1:39" ht="14.4" hidden="1" customHeight="1" outlineLevel="2" x14ac:dyDescent="0.3">
      <c r="A87" s="3" t="str">
        <f t="shared" si="19"/>
        <v>VerwijderdeMeter [+]</v>
      </c>
      <c r="B87" s="9"/>
      <c r="E87" s="246"/>
      <c r="G87" s="193"/>
      <c r="H87" s="10"/>
      <c r="I87" s="251"/>
      <c r="J87" s="14" t="s">
        <v>389</v>
      </c>
      <c r="P87" s="1"/>
      <c r="Q87" s="1"/>
      <c r="R87" s="1"/>
      <c r="T87" s="1" t="str">
        <f t="shared" si="14"/>
        <v>Nvt</v>
      </c>
      <c r="U87" s="1" t="str">
        <f t="shared" si="15"/>
        <v>Nvt</v>
      </c>
      <c r="V87" s="1" t="str">
        <f t="shared" si="16"/>
        <v>Nvt</v>
      </c>
      <c r="X87" s="1" t="s">
        <v>339</v>
      </c>
      <c r="Y87" s="1" t="s">
        <v>339</v>
      </c>
      <c r="Z87" s="1" t="s">
        <v>339</v>
      </c>
      <c r="AA87" s="1" t="s">
        <v>339</v>
      </c>
      <c r="AB87" s="1" t="s">
        <v>339</v>
      </c>
      <c r="AC87" s="1" t="s">
        <v>339</v>
      </c>
      <c r="AE87" s="1" t="s">
        <v>339</v>
      </c>
      <c r="AF87" s="1" t="s">
        <v>339</v>
      </c>
      <c r="AG87" s="1" t="s">
        <v>339</v>
      </c>
      <c r="AH87" s="1" t="s">
        <v>339</v>
      </c>
      <c r="AI87" s="1" t="s">
        <v>339</v>
      </c>
      <c r="AJ87" s="1" t="s">
        <v>339</v>
      </c>
      <c r="AK87" s="1" t="s">
        <v>339</v>
      </c>
      <c r="AM87" s="165"/>
    </row>
    <row r="88" spans="1:39" ht="14.4" hidden="1" customHeight="1" outlineLevel="3" x14ac:dyDescent="0.3">
      <c r="A88" s="8" t="str">
        <f>L88</f>
        <v>Meternummer</v>
      </c>
      <c r="B88" s="9"/>
      <c r="E88" s="246"/>
      <c r="G88" s="193"/>
      <c r="H88" s="10"/>
      <c r="I88" s="251"/>
      <c r="K88" s="251" t="s">
        <v>409</v>
      </c>
      <c r="L88" s="18" t="s">
        <v>390</v>
      </c>
      <c r="P88" s="1"/>
      <c r="Q88" s="1"/>
      <c r="R88" s="1"/>
      <c r="T88" s="1" t="str">
        <f t="shared" si="14"/>
        <v>Nvt</v>
      </c>
      <c r="U88" s="1" t="str">
        <f t="shared" si="15"/>
        <v>Nvt</v>
      </c>
      <c r="V88" s="1" t="str">
        <f t="shared" si="16"/>
        <v>Nvt</v>
      </c>
      <c r="X88" s="1" t="s">
        <v>339</v>
      </c>
      <c r="Y88" s="1" t="s">
        <v>339</v>
      </c>
      <c r="Z88" s="1" t="s">
        <v>339</v>
      </c>
      <c r="AA88" s="1" t="s">
        <v>339</v>
      </c>
      <c r="AB88" s="1" t="s">
        <v>339</v>
      </c>
      <c r="AC88" s="1" t="s">
        <v>339</v>
      </c>
      <c r="AE88" s="1" t="s">
        <v>339</v>
      </c>
      <c r="AF88" s="1" t="s">
        <v>339</v>
      </c>
      <c r="AG88" s="1" t="s">
        <v>339</v>
      </c>
      <c r="AH88" s="1" t="s">
        <v>339</v>
      </c>
      <c r="AI88" s="1" t="s">
        <v>339</v>
      </c>
      <c r="AJ88" s="1" t="s">
        <v>339</v>
      </c>
      <c r="AK88" s="1" t="s">
        <v>339</v>
      </c>
      <c r="AM88" s="165"/>
    </row>
    <row r="89" spans="1:39" ht="14.4" hidden="1" customHeight="1" outlineLevel="3" x14ac:dyDescent="0.3">
      <c r="A89" s="3" t="str">
        <f t="shared" ref="A89:A90" si="20">L89</f>
        <v>Barcode</v>
      </c>
      <c r="B89" s="9"/>
      <c r="E89" s="246"/>
      <c r="G89" s="193"/>
      <c r="H89" s="10"/>
      <c r="I89" s="251"/>
      <c r="K89" s="251"/>
      <c r="L89" s="14" t="s">
        <v>391</v>
      </c>
      <c r="P89" s="1"/>
      <c r="Q89" s="1"/>
      <c r="R89" s="1"/>
      <c r="T89" s="1" t="str">
        <f t="shared" si="14"/>
        <v>Nvt</v>
      </c>
      <c r="U89" s="1" t="str">
        <f t="shared" si="15"/>
        <v>Nvt</v>
      </c>
      <c r="V89" s="1" t="str">
        <f t="shared" si="16"/>
        <v>Nvt</v>
      </c>
      <c r="X89" s="1" t="s">
        <v>339</v>
      </c>
      <c r="Y89" s="1" t="s">
        <v>339</v>
      </c>
      <c r="Z89" s="1" t="s">
        <v>339</v>
      </c>
      <c r="AA89" s="1" t="s">
        <v>339</v>
      </c>
      <c r="AB89" s="1" t="s">
        <v>339</v>
      </c>
      <c r="AC89" s="1" t="s">
        <v>339</v>
      </c>
      <c r="AE89" s="1" t="s">
        <v>339</v>
      </c>
      <c r="AF89" s="1" t="s">
        <v>339</v>
      </c>
      <c r="AG89" s="1" t="s">
        <v>339</v>
      </c>
      <c r="AH89" s="1" t="s">
        <v>339</v>
      </c>
      <c r="AI89" s="1" t="s">
        <v>339</v>
      </c>
      <c r="AJ89" s="1" t="s">
        <v>339</v>
      </c>
      <c r="AK89" s="1" t="s">
        <v>339</v>
      </c>
      <c r="AM89" s="165"/>
    </row>
    <row r="90" spans="1:39" ht="14.4" hidden="1" customHeight="1" outlineLevel="3" x14ac:dyDescent="0.3">
      <c r="A90" s="8" t="str">
        <f t="shared" si="20"/>
        <v>Telwerk [+]</v>
      </c>
      <c r="B90" s="9"/>
      <c r="E90" s="246"/>
      <c r="G90" s="193"/>
      <c r="H90" s="10"/>
      <c r="I90" s="251"/>
      <c r="K90" s="251"/>
      <c r="L90" s="18" t="s">
        <v>392</v>
      </c>
      <c r="P90" s="1"/>
      <c r="Q90" s="1"/>
      <c r="R90" s="1"/>
      <c r="T90" s="1" t="str">
        <f t="shared" si="14"/>
        <v>Nvt</v>
      </c>
      <c r="U90" s="1" t="str">
        <f t="shared" si="15"/>
        <v>Nvt</v>
      </c>
      <c r="V90" s="1" t="str">
        <f t="shared" si="16"/>
        <v>Nvt</v>
      </c>
      <c r="X90" s="1" t="s">
        <v>339</v>
      </c>
      <c r="Y90" s="1" t="s">
        <v>339</v>
      </c>
      <c r="Z90" s="1" t="s">
        <v>339</v>
      </c>
      <c r="AA90" s="1" t="s">
        <v>339</v>
      </c>
      <c r="AB90" s="1" t="s">
        <v>339</v>
      </c>
      <c r="AC90" s="1" t="s">
        <v>339</v>
      </c>
      <c r="AE90" s="1" t="s">
        <v>339</v>
      </c>
      <c r="AF90" s="1" t="s">
        <v>339</v>
      </c>
      <c r="AG90" s="1" t="s">
        <v>339</v>
      </c>
      <c r="AH90" s="1" t="s">
        <v>339</v>
      </c>
      <c r="AI90" s="1" t="s">
        <v>339</v>
      </c>
      <c r="AJ90" s="1" t="s">
        <v>339</v>
      </c>
      <c r="AK90" s="1" t="s">
        <v>339</v>
      </c>
      <c r="AM90" s="165"/>
    </row>
    <row r="91" spans="1:39" ht="14.4" hidden="1" customHeight="1" outlineLevel="4" x14ac:dyDescent="0.3">
      <c r="A91" s="8" t="str">
        <f>N91</f>
        <v>Nummer</v>
      </c>
      <c r="B91" s="9"/>
      <c r="E91" s="246"/>
      <c r="G91" s="193"/>
      <c r="H91" s="10"/>
      <c r="I91" s="251"/>
      <c r="K91" s="251"/>
      <c r="M91" s="247" t="s">
        <v>395</v>
      </c>
      <c r="N91" s="8" t="s">
        <v>58</v>
      </c>
      <c r="P91" s="1"/>
      <c r="Q91" s="1"/>
      <c r="R91" s="1"/>
      <c r="T91" s="1" t="str">
        <f t="shared" si="14"/>
        <v>Nvt</v>
      </c>
      <c r="U91" s="1" t="str">
        <f t="shared" si="15"/>
        <v>Nvt</v>
      </c>
      <c r="V91" s="1" t="str">
        <f t="shared" si="16"/>
        <v>Nvt</v>
      </c>
      <c r="X91" s="1" t="s">
        <v>339</v>
      </c>
      <c r="Y91" s="1" t="s">
        <v>339</v>
      </c>
      <c r="Z91" s="1" t="s">
        <v>339</v>
      </c>
      <c r="AA91" s="1" t="s">
        <v>339</v>
      </c>
      <c r="AB91" s="1" t="s">
        <v>339</v>
      </c>
      <c r="AC91" s="1" t="s">
        <v>339</v>
      </c>
      <c r="AE91" s="1" t="s">
        <v>339</v>
      </c>
      <c r="AF91" s="1" t="s">
        <v>339</v>
      </c>
      <c r="AG91" s="1" t="s">
        <v>339</v>
      </c>
      <c r="AH91" s="1" t="s">
        <v>339</v>
      </c>
      <c r="AI91" s="1" t="s">
        <v>339</v>
      </c>
      <c r="AJ91" s="1" t="s">
        <v>339</v>
      </c>
      <c r="AK91" s="1" t="s">
        <v>339</v>
      </c>
      <c r="AM91" s="165"/>
    </row>
    <row r="92" spans="1:39" ht="14.4" hidden="1" customHeight="1" outlineLevel="4" x14ac:dyDescent="0.3">
      <c r="A92" s="8" t="str">
        <f>N92</f>
        <v>Stand</v>
      </c>
      <c r="B92" s="9"/>
      <c r="E92" s="246"/>
      <c r="G92" s="193"/>
      <c r="H92" s="10"/>
      <c r="I92" s="251"/>
      <c r="K92" s="251"/>
      <c r="M92" s="247"/>
      <c r="N92" s="8" t="s">
        <v>393</v>
      </c>
      <c r="P92" s="1"/>
      <c r="Q92" s="1"/>
      <c r="R92" s="1"/>
      <c r="T92" s="1" t="str">
        <f t="shared" si="14"/>
        <v>Nvt</v>
      </c>
      <c r="U92" s="1" t="str">
        <f t="shared" si="15"/>
        <v>Nvt</v>
      </c>
      <c r="V92" s="1" t="str">
        <f t="shared" si="16"/>
        <v>Nvt</v>
      </c>
      <c r="X92" s="1" t="s">
        <v>339</v>
      </c>
      <c r="Y92" s="1" t="s">
        <v>339</v>
      </c>
      <c r="Z92" s="1" t="s">
        <v>339</v>
      </c>
      <c r="AA92" s="1" t="s">
        <v>339</v>
      </c>
      <c r="AB92" s="1" t="s">
        <v>339</v>
      </c>
      <c r="AC92" s="1" t="s">
        <v>339</v>
      </c>
      <c r="AE92" s="1" t="s">
        <v>339</v>
      </c>
      <c r="AF92" s="1" t="s">
        <v>339</v>
      </c>
      <c r="AG92" s="1" t="s">
        <v>339</v>
      </c>
      <c r="AH92" s="1" t="s">
        <v>339</v>
      </c>
      <c r="AI92" s="1" t="s">
        <v>339</v>
      </c>
      <c r="AJ92" s="1" t="s">
        <v>339</v>
      </c>
      <c r="AK92" s="1" t="s">
        <v>339</v>
      </c>
      <c r="AM92" s="165"/>
    </row>
    <row r="93" spans="1:39" ht="14.4" hidden="1" customHeight="1" outlineLevel="3" collapsed="1" x14ac:dyDescent="0.3">
      <c r="A93" s="20"/>
      <c r="B93" s="9"/>
      <c r="E93" s="246"/>
      <c r="G93" s="193"/>
      <c r="H93" s="10"/>
      <c r="I93" s="251"/>
      <c r="N93" s="10"/>
      <c r="P93" s="1"/>
      <c r="Q93" s="1"/>
      <c r="R93" s="1"/>
      <c r="T93" s="1" t="str">
        <f t="shared" si="14"/>
        <v>Nvt</v>
      </c>
      <c r="U93" s="1" t="str">
        <f t="shared" si="15"/>
        <v>Nvt</v>
      </c>
      <c r="V93" s="1" t="str">
        <f t="shared" si="16"/>
        <v>Nvt</v>
      </c>
      <c r="X93" s="1" t="s">
        <v>339</v>
      </c>
      <c r="Y93" s="1" t="s">
        <v>339</v>
      </c>
      <c r="Z93" s="1" t="s">
        <v>339</v>
      </c>
      <c r="AA93" s="1" t="s">
        <v>339</v>
      </c>
      <c r="AB93" s="1" t="s">
        <v>339</v>
      </c>
      <c r="AC93" s="1" t="s">
        <v>339</v>
      </c>
      <c r="AE93" s="1" t="s">
        <v>339</v>
      </c>
      <c r="AF93" s="1" t="s">
        <v>339</v>
      </c>
      <c r="AG93" s="1" t="s">
        <v>339</v>
      </c>
      <c r="AH93" s="1" t="s">
        <v>339</v>
      </c>
      <c r="AI93" s="1" t="s">
        <v>339</v>
      </c>
      <c r="AJ93" s="1" t="s">
        <v>339</v>
      </c>
      <c r="AK93" s="1" t="s">
        <v>339</v>
      </c>
      <c r="AM93" s="165"/>
    </row>
    <row r="94" spans="1:39" ht="14.4" hidden="1" customHeight="1" outlineLevel="2" collapsed="1" x14ac:dyDescent="0.3">
      <c r="A94" s="3" t="str">
        <f t="shared" si="19"/>
        <v>NieuweMeter [+]</v>
      </c>
      <c r="B94" s="9"/>
      <c r="E94" s="246"/>
      <c r="G94" s="193"/>
      <c r="H94" s="10"/>
      <c r="I94" s="251"/>
      <c r="J94" s="14" t="s">
        <v>397</v>
      </c>
      <c r="N94" s="10"/>
      <c r="P94" s="1"/>
      <c r="Q94" s="1"/>
      <c r="R94" s="1"/>
      <c r="T94" s="1" t="str">
        <f t="shared" si="14"/>
        <v>Nvt</v>
      </c>
      <c r="U94" s="1" t="str">
        <f t="shared" si="15"/>
        <v>Nvt</v>
      </c>
      <c r="V94" s="1" t="str">
        <f t="shared" si="16"/>
        <v>Nvt</v>
      </c>
      <c r="X94" s="1" t="s">
        <v>339</v>
      </c>
      <c r="Y94" s="1" t="s">
        <v>339</v>
      </c>
      <c r="Z94" s="1" t="s">
        <v>339</v>
      </c>
      <c r="AA94" s="1" t="s">
        <v>339</v>
      </c>
      <c r="AB94" s="1" t="s">
        <v>339</v>
      </c>
      <c r="AC94" s="1" t="s">
        <v>339</v>
      </c>
      <c r="AE94" s="1" t="s">
        <v>339</v>
      </c>
      <c r="AF94" s="1" t="s">
        <v>339</v>
      </c>
      <c r="AG94" s="1" t="s">
        <v>339</v>
      </c>
      <c r="AH94" s="1" t="s">
        <v>339</v>
      </c>
      <c r="AI94" s="1" t="s">
        <v>339</v>
      </c>
      <c r="AJ94" s="1" t="s">
        <v>339</v>
      </c>
      <c r="AK94" s="1" t="s">
        <v>339</v>
      </c>
      <c r="AM94" s="165"/>
    </row>
    <row r="95" spans="1:39" ht="14.4" hidden="1" customHeight="1" outlineLevel="3" x14ac:dyDescent="0.3">
      <c r="A95" s="8" t="str">
        <f>L95</f>
        <v>Meternummer</v>
      </c>
      <c r="B95" s="9"/>
      <c r="E95" s="246"/>
      <c r="G95" s="193"/>
      <c r="H95" s="10"/>
      <c r="I95" s="251"/>
      <c r="K95" s="251" t="s">
        <v>394</v>
      </c>
      <c r="L95" s="18" t="s">
        <v>390</v>
      </c>
      <c r="N95" s="10"/>
      <c r="P95" s="1"/>
      <c r="Q95" s="1"/>
      <c r="R95" s="1"/>
      <c r="T95" s="1" t="str">
        <f t="shared" si="14"/>
        <v>Nvt</v>
      </c>
      <c r="U95" s="1" t="str">
        <f t="shared" si="15"/>
        <v>Nvt</v>
      </c>
      <c r="V95" s="1" t="str">
        <f t="shared" si="16"/>
        <v>Nvt</v>
      </c>
      <c r="X95" s="1" t="s">
        <v>339</v>
      </c>
      <c r="Y95" s="1" t="s">
        <v>339</v>
      </c>
      <c r="Z95" s="1" t="s">
        <v>339</v>
      </c>
      <c r="AA95" s="1" t="s">
        <v>339</v>
      </c>
      <c r="AB95" s="1" t="s">
        <v>339</v>
      </c>
      <c r="AC95" s="1" t="s">
        <v>339</v>
      </c>
      <c r="AE95" s="1" t="s">
        <v>339</v>
      </c>
      <c r="AF95" s="1" t="s">
        <v>339</v>
      </c>
      <c r="AG95" s="1" t="s">
        <v>339</v>
      </c>
      <c r="AH95" s="1" t="s">
        <v>339</v>
      </c>
      <c r="AI95" s="1" t="s">
        <v>339</v>
      </c>
      <c r="AJ95" s="1" t="s">
        <v>339</v>
      </c>
      <c r="AK95" s="1" t="s">
        <v>339</v>
      </c>
      <c r="AM95" s="165"/>
    </row>
    <row r="96" spans="1:39" ht="14.4" hidden="1" customHeight="1" outlineLevel="3" x14ac:dyDescent="0.3">
      <c r="A96" s="3" t="str">
        <f t="shared" ref="A96:A97" si="21">L96</f>
        <v>Barcode</v>
      </c>
      <c r="B96" s="9"/>
      <c r="E96" s="246"/>
      <c r="G96" s="193"/>
      <c r="H96" s="10"/>
      <c r="I96" s="251"/>
      <c r="K96" s="251"/>
      <c r="L96" s="14" t="s">
        <v>391</v>
      </c>
      <c r="N96" s="10"/>
      <c r="P96" s="1"/>
      <c r="Q96" s="1"/>
      <c r="R96" s="1"/>
      <c r="T96" s="1" t="str">
        <f t="shared" si="14"/>
        <v>Nvt</v>
      </c>
      <c r="U96" s="1" t="str">
        <f t="shared" si="15"/>
        <v>Nvt</v>
      </c>
      <c r="V96" s="1" t="str">
        <f t="shared" si="16"/>
        <v>Nvt</v>
      </c>
      <c r="X96" s="1" t="s">
        <v>339</v>
      </c>
      <c r="Y96" s="1" t="s">
        <v>339</v>
      </c>
      <c r="Z96" s="1" t="s">
        <v>339</v>
      </c>
      <c r="AA96" s="1" t="s">
        <v>339</v>
      </c>
      <c r="AB96" s="1" t="s">
        <v>339</v>
      </c>
      <c r="AC96" s="1" t="s">
        <v>339</v>
      </c>
      <c r="AE96" s="1" t="s">
        <v>339</v>
      </c>
      <c r="AF96" s="1" t="s">
        <v>339</v>
      </c>
      <c r="AG96" s="1" t="s">
        <v>339</v>
      </c>
      <c r="AH96" s="1" t="s">
        <v>339</v>
      </c>
      <c r="AI96" s="1" t="s">
        <v>339</v>
      </c>
      <c r="AJ96" s="1" t="s">
        <v>339</v>
      </c>
      <c r="AK96" s="1" t="s">
        <v>339</v>
      </c>
      <c r="AM96" s="165"/>
    </row>
    <row r="97" spans="1:39" ht="14.4" hidden="1" customHeight="1" outlineLevel="3" x14ac:dyDescent="0.3">
      <c r="A97" s="8" t="str">
        <f t="shared" si="21"/>
        <v>Telwerk [+]</v>
      </c>
      <c r="B97" s="9"/>
      <c r="E97" s="246"/>
      <c r="G97" s="193"/>
      <c r="H97" s="10"/>
      <c r="I97" s="251"/>
      <c r="K97" s="251"/>
      <c r="L97" s="18" t="s">
        <v>392</v>
      </c>
      <c r="N97" s="10"/>
      <c r="P97" s="1"/>
      <c r="Q97" s="1"/>
      <c r="R97" s="1"/>
      <c r="T97" s="1" t="str">
        <f t="shared" si="14"/>
        <v>Nvt</v>
      </c>
      <c r="U97" s="1" t="str">
        <f t="shared" si="15"/>
        <v>Nvt</v>
      </c>
      <c r="V97" s="1" t="str">
        <f t="shared" si="16"/>
        <v>Nvt</v>
      </c>
      <c r="X97" s="1" t="s">
        <v>339</v>
      </c>
      <c r="Y97" s="1" t="s">
        <v>339</v>
      </c>
      <c r="Z97" s="1" t="s">
        <v>339</v>
      </c>
      <c r="AA97" s="1" t="s">
        <v>339</v>
      </c>
      <c r="AB97" s="1" t="s">
        <v>339</v>
      </c>
      <c r="AC97" s="1" t="s">
        <v>339</v>
      </c>
      <c r="AE97" s="1" t="s">
        <v>339</v>
      </c>
      <c r="AF97" s="1" t="s">
        <v>339</v>
      </c>
      <c r="AG97" s="1" t="s">
        <v>339</v>
      </c>
      <c r="AH97" s="1" t="s">
        <v>339</v>
      </c>
      <c r="AI97" s="1" t="s">
        <v>339</v>
      </c>
      <c r="AJ97" s="1" t="s">
        <v>339</v>
      </c>
      <c r="AK97" s="1" t="s">
        <v>339</v>
      </c>
      <c r="AM97" s="165"/>
    </row>
    <row r="98" spans="1:39" ht="14.4" hidden="1" customHeight="1" outlineLevel="4" x14ac:dyDescent="0.3">
      <c r="A98" s="8" t="str">
        <f>N98</f>
        <v>Nummer</v>
      </c>
      <c r="B98" s="9"/>
      <c r="E98" s="246"/>
      <c r="G98" s="193"/>
      <c r="H98" s="10"/>
      <c r="I98" s="251"/>
      <c r="K98" s="251"/>
      <c r="M98" s="247" t="s">
        <v>395</v>
      </c>
      <c r="N98" s="8" t="s">
        <v>58</v>
      </c>
      <c r="P98" s="1"/>
      <c r="Q98" s="1"/>
      <c r="R98" s="1"/>
      <c r="T98" s="1" t="str">
        <f t="shared" si="14"/>
        <v>Nvt</v>
      </c>
      <c r="U98" s="1" t="str">
        <f t="shared" si="15"/>
        <v>Nvt</v>
      </c>
      <c r="V98" s="1" t="str">
        <f t="shared" si="16"/>
        <v>Nvt</v>
      </c>
      <c r="X98" s="1" t="s">
        <v>339</v>
      </c>
      <c r="Y98" s="1" t="s">
        <v>339</v>
      </c>
      <c r="Z98" s="1" t="s">
        <v>339</v>
      </c>
      <c r="AA98" s="1" t="s">
        <v>339</v>
      </c>
      <c r="AB98" s="1" t="s">
        <v>339</v>
      </c>
      <c r="AC98" s="1" t="s">
        <v>339</v>
      </c>
      <c r="AE98" s="1" t="s">
        <v>339</v>
      </c>
      <c r="AF98" s="1" t="s">
        <v>339</v>
      </c>
      <c r="AG98" s="1" t="s">
        <v>339</v>
      </c>
      <c r="AH98" s="1" t="s">
        <v>339</v>
      </c>
      <c r="AI98" s="1" t="s">
        <v>339</v>
      </c>
      <c r="AJ98" s="1" t="s">
        <v>339</v>
      </c>
      <c r="AK98" s="1" t="s">
        <v>339</v>
      </c>
      <c r="AM98" s="165"/>
    </row>
    <row r="99" spans="1:39" ht="14.4" hidden="1" customHeight="1" outlineLevel="4" x14ac:dyDescent="0.3">
      <c r="A99" s="8" t="str">
        <f>N99</f>
        <v>Stand</v>
      </c>
      <c r="B99" s="9"/>
      <c r="E99" s="246"/>
      <c r="G99" s="193"/>
      <c r="H99" s="10"/>
      <c r="I99" s="251"/>
      <c r="K99" s="251"/>
      <c r="M99" s="247"/>
      <c r="N99" s="8" t="s">
        <v>393</v>
      </c>
      <c r="P99" s="1"/>
      <c r="Q99" s="1"/>
      <c r="R99" s="1"/>
      <c r="T99" s="1" t="str">
        <f t="shared" si="14"/>
        <v>Nvt</v>
      </c>
      <c r="U99" s="1" t="str">
        <f t="shared" si="15"/>
        <v>Nvt</v>
      </c>
      <c r="V99" s="1" t="str">
        <f t="shared" si="16"/>
        <v>Nvt</v>
      </c>
      <c r="X99" s="1" t="s">
        <v>339</v>
      </c>
      <c r="Y99" s="1" t="s">
        <v>339</v>
      </c>
      <c r="Z99" s="1" t="s">
        <v>339</v>
      </c>
      <c r="AA99" s="1" t="s">
        <v>339</v>
      </c>
      <c r="AB99" s="1" t="s">
        <v>339</v>
      </c>
      <c r="AC99" s="1" t="s">
        <v>339</v>
      </c>
      <c r="AE99" s="1" t="s">
        <v>339</v>
      </c>
      <c r="AF99" s="1" t="s">
        <v>339</v>
      </c>
      <c r="AG99" s="1" t="s">
        <v>339</v>
      </c>
      <c r="AH99" s="1" t="s">
        <v>339</v>
      </c>
      <c r="AI99" s="1" t="s">
        <v>339</v>
      </c>
      <c r="AJ99" s="1" t="s">
        <v>339</v>
      </c>
      <c r="AK99" s="1" t="s">
        <v>339</v>
      </c>
      <c r="AM99" s="165"/>
    </row>
    <row r="100" spans="1:39" ht="14.4" hidden="1" customHeight="1" outlineLevel="3" collapsed="1" x14ac:dyDescent="0.3">
      <c r="A100" s="20"/>
      <c r="B100" s="9"/>
      <c r="E100" s="246"/>
      <c r="G100" s="193"/>
      <c r="H100" s="10"/>
      <c r="N100" s="10"/>
      <c r="P100" s="1"/>
      <c r="Q100" s="1"/>
      <c r="R100" s="1"/>
      <c r="T100" s="1" t="str">
        <f t="shared" si="14"/>
        <v>Nvt</v>
      </c>
      <c r="U100" s="1" t="str">
        <f t="shared" si="15"/>
        <v>Nvt</v>
      </c>
      <c r="V100" s="1" t="str">
        <f t="shared" si="16"/>
        <v>Nvt</v>
      </c>
      <c r="X100" s="1" t="s">
        <v>339</v>
      </c>
      <c r="Y100" s="1" t="s">
        <v>339</v>
      </c>
      <c r="Z100" s="1" t="s">
        <v>339</v>
      </c>
      <c r="AA100" s="1" t="s">
        <v>339</v>
      </c>
      <c r="AB100" s="1" t="s">
        <v>339</v>
      </c>
      <c r="AC100" s="1" t="s">
        <v>339</v>
      </c>
      <c r="AE100" s="1" t="s">
        <v>339</v>
      </c>
      <c r="AF100" s="1" t="s">
        <v>339</v>
      </c>
      <c r="AG100" s="1" t="s">
        <v>339</v>
      </c>
      <c r="AH100" s="1" t="s">
        <v>339</v>
      </c>
      <c r="AI100" s="1" t="s">
        <v>339</v>
      </c>
      <c r="AJ100" s="1" t="s">
        <v>339</v>
      </c>
      <c r="AK100" s="1" t="s">
        <v>339</v>
      </c>
      <c r="AM100" s="165"/>
    </row>
    <row r="101" spans="1:39" ht="14.4" hidden="1" customHeight="1" outlineLevel="2" collapsed="1" x14ac:dyDescent="0.3">
      <c r="A101" s="20"/>
      <c r="B101" s="9"/>
      <c r="E101" s="246"/>
      <c r="G101" s="193"/>
      <c r="H101" s="10"/>
      <c r="P101" s="1"/>
      <c r="Q101" s="1"/>
      <c r="R101" s="1"/>
      <c r="T101" s="1" t="str">
        <f t="shared" si="14"/>
        <v>Nvt</v>
      </c>
      <c r="U101" s="1" t="str">
        <f t="shared" si="15"/>
        <v>Nvt</v>
      </c>
      <c r="V101" s="1" t="str">
        <f t="shared" si="16"/>
        <v>Nvt</v>
      </c>
      <c r="X101" s="1" t="s">
        <v>339</v>
      </c>
      <c r="Y101" s="1" t="s">
        <v>339</v>
      </c>
      <c r="Z101" s="1" t="s">
        <v>339</v>
      </c>
      <c r="AA101" s="1" t="s">
        <v>339</v>
      </c>
      <c r="AB101" s="1" t="s">
        <v>339</v>
      </c>
      <c r="AC101" s="1" t="s">
        <v>339</v>
      </c>
      <c r="AE101" s="1" t="s">
        <v>339</v>
      </c>
      <c r="AF101" s="1" t="s">
        <v>339</v>
      </c>
      <c r="AG101" s="1" t="s">
        <v>339</v>
      </c>
      <c r="AH101" s="1" t="s">
        <v>339</v>
      </c>
      <c r="AI101" s="1" t="s">
        <v>339</v>
      </c>
      <c r="AJ101" s="1" t="s">
        <v>339</v>
      </c>
      <c r="AK101" s="1" t="s">
        <v>339</v>
      </c>
      <c r="AM101" s="165"/>
    </row>
    <row r="102" spans="1:39" ht="14.4" hidden="1" customHeight="1" outlineLevel="1" collapsed="1" x14ac:dyDescent="0.3">
      <c r="A102" s="20"/>
      <c r="B102" s="9"/>
      <c r="E102" s="246"/>
      <c r="G102" s="193"/>
      <c r="H102" s="10"/>
      <c r="P102" s="1"/>
      <c r="Q102" s="1"/>
      <c r="R102" s="1"/>
      <c r="T102" s="1" t="str">
        <f t="shared" si="14"/>
        <v>Nvt</v>
      </c>
      <c r="U102" s="1" t="str">
        <f t="shared" si="15"/>
        <v>Nvt</v>
      </c>
      <c r="V102" s="1" t="str">
        <f t="shared" si="16"/>
        <v>Nvt</v>
      </c>
      <c r="X102" s="1" t="s">
        <v>339</v>
      </c>
      <c r="Y102" s="1" t="s">
        <v>339</v>
      </c>
      <c r="Z102" s="1" t="s">
        <v>339</v>
      </c>
      <c r="AA102" s="1" t="s">
        <v>339</v>
      </c>
      <c r="AB102" s="1" t="s">
        <v>339</v>
      </c>
      <c r="AC102" s="1" t="s">
        <v>339</v>
      </c>
      <c r="AE102" s="1" t="s">
        <v>339</v>
      </c>
      <c r="AF102" s="1" t="s">
        <v>339</v>
      </c>
      <c r="AG102" s="1" t="s">
        <v>339</v>
      </c>
      <c r="AH102" s="1" t="s">
        <v>339</v>
      </c>
      <c r="AI102" s="1" t="s">
        <v>339</v>
      </c>
      <c r="AJ102" s="1" t="s">
        <v>339</v>
      </c>
      <c r="AK102" s="1" t="s">
        <v>339</v>
      </c>
      <c r="AM102" s="165"/>
    </row>
    <row r="103" spans="1:39" collapsed="1" x14ac:dyDescent="0.3">
      <c r="A103" s="8" t="str">
        <f>F103</f>
        <v>Monteur [+]</v>
      </c>
      <c r="B103" s="8" t="s">
        <v>341</v>
      </c>
      <c r="E103" s="246"/>
      <c r="F103" s="18" t="s">
        <v>172</v>
      </c>
      <c r="P103" s="1" t="s">
        <v>248</v>
      </c>
      <c r="Q103" s="1"/>
      <c r="R103" s="1"/>
      <c r="T103" s="1" t="str">
        <f t="shared" si="14"/>
        <v>Ja</v>
      </c>
      <c r="U103" s="1" t="str">
        <f t="shared" si="15"/>
        <v>Ja</v>
      </c>
      <c r="V103" s="1" t="str">
        <f t="shared" si="16"/>
        <v>Ja</v>
      </c>
      <c r="X103" s="1" t="s">
        <v>338</v>
      </c>
      <c r="Y103" s="1" t="s">
        <v>338</v>
      </c>
      <c r="Z103" s="1" t="s">
        <v>338</v>
      </c>
      <c r="AA103" s="1" t="s">
        <v>338</v>
      </c>
      <c r="AB103" s="1" t="s">
        <v>338</v>
      </c>
      <c r="AC103" s="1" t="s">
        <v>338</v>
      </c>
      <c r="AE103" s="1" t="s">
        <v>338</v>
      </c>
      <c r="AF103" s="1" t="s">
        <v>338</v>
      </c>
      <c r="AG103" s="1" t="s">
        <v>338</v>
      </c>
      <c r="AH103" s="1" t="s">
        <v>338</v>
      </c>
      <c r="AI103" s="1" t="s">
        <v>339</v>
      </c>
      <c r="AJ103" s="1" t="s">
        <v>338</v>
      </c>
      <c r="AK103" s="1" t="s">
        <v>338</v>
      </c>
      <c r="AM103" s="22"/>
    </row>
    <row r="104" spans="1:39" ht="14.4" hidden="1" customHeight="1" outlineLevel="1" x14ac:dyDescent="0.3">
      <c r="A104" s="8" t="str">
        <f>H104</f>
        <v>Naam</v>
      </c>
      <c r="B104" s="8" t="s">
        <v>341</v>
      </c>
      <c r="E104" s="246"/>
      <c r="G104" s="246" t="s">
        <v>99</v>
      </c>
      <c r="H104" s="8" t="s">
        <v>100</v>
      </c>
      <c r="P104" s="1" t="s">
        <v>137</v>
      </c>
      <c r="Q104" s="1"/>
      <c r="R104" s="1"/>
      <c r="T104" s="1" t="str">
        <f t="shared" si="14"/>
        <v>Ja</v>
      </c>
      <c r="U104" s="1" t="str">
        <f t="shared" si="15"/>
        <v>Ja</v>
      </c>
      <c r="V104" s="1" t="str">
        <f t="shared" si="16"/>
        <v>Ja</v>
      </c>
      <c r="X104" s="1" t="s">
        <v>338</v>
      </c>
      <c r="Y104" s="1" t="s">
        <v>338</v>
      </c>
      <c r="Z104" s="1" t="s">
        <v>338</v>
      </c>
      <c r="AA104" s="1" t="s">
        <v>338</v>
      </c>
      <c r="AB104" s="1" t="s">
        <v>338</v>
      </c>
      <c r="AC104" s="1" t="s">
        <v>338</v>
      </c>
      <c r="AE104" s="1" t="s">
        <v>338</v>
      </c>
      <c r="AF104" s="1" t="s">
        <v>338</v>
      </c>
      <c r="AG104" s="1" t="s">
        <v>338</v>
      </c>
      <c r="AH104" s="1" t="s">
        <v>338</v>
      </c>
      <c r="AI104" s="1" t="s">
        <v>339</v>
      </c>
      <c r="AJ104" s="1" t="s">
        <v>338</v>
      </c>
      <c r="AK104" s="1" t="s">
        <v>338</v>
      </c>
      <c r="AM104" s="22"/>
    </row>
    <row r="105" spans="1:39" ht="14.4" hidden="1" customHeight="1" outlineLevel="1" x14ac:dyDescent="0.3">
      <c r="A105" s="3" t="str">
        <f>H105</f>
        <v>Telefoonnummer</v>
      </c>
      <c r="B105" s="3" t="s">
        <v>341</v>
      </c>
      <c r="E105" s="246"/>
      <c r="G105" s="246"/>
      <c r="H105" s="3" t="s">
        <v>404</v>
      </c>
      <c r="P105" s="1" t="s">
        <v>137</v>
      </c>
      <c r="Q105" s="1"/>
      <c r="R105" s="1"/>
      <c r="T105" s="1" t="str">
        <f t="shared" si="14"/>
        <v>Nee</v>
      </c>
      <c r="U105" s="1" t="str">
        <f t="shared" si="15"/>
        <v>Nee</v>
      </c>
      <c r="V105" s="1" t="str">
        <f t="shared" si="16"/>
        <v>Nee</v>
      </c>
      <c r="X105" s="1" t="s">
        <v>341</v>
      </c>
      <c r="Y105" s="1" t="s">
        <v>341</v>
      </c>
      <c r="Z105" s="1" t="s">
        <v>341</v>
      </c>
      <c r="AA105" s="1" t="s">
        <v>341</v>
      </c>
      <c r="AB105" s="1" t="s">
        <v>341</v>
      </c>
      <c r="AC105" s="1" t="s">
        <v>341</v>
      </c>
      <c r="AE105" s="1" t="s">
        <v>341</v>
      </c>
      <c r="AF105" s="1" t="s">
        <v>341</v>
      </c>
      <c r="AG105" s="1" t="s">
        <v>341</v>
      </c>
      <c r="AH105" s="1" t="s">
        <v>341</v>
      </c>
      <c r="AI105" s="1" t="s">
        <v>339</v>
      </c>
      <c r="AJ105" s="1" t="s">
        <v>341</v>
      </c>
      <c r="AK105" s="1" t="s">
        <v>341</v>
      </c>
      <c r="AM105" s="22"/>
    </row>
    <row r="106" spans="1:39" collapsed="1" x14ac:dyDescent="0.3">
      <c r="A106" s="3" t="str">
        <f>F106</f>
        <v>TijdstipAankomst</v>
      </c>
      <c r="B106" s="3" t="s">
        <v>341</v>
      </c>
      <c r="E106" s="246"/>
      <c r="F106" s="14" t="s">
        <v>405</v>
      </c>
      <c r="P106" s="1" t="s">
        <v>249</v>
      </c>
      <c r="Q106" s="1"/>
      <c r="R106" s="1"/>
      <c r="T106" s="1" t="str">
        <f t="shared" si="14"/>
        <v>Ja</v>
      </c>
      <c r="U106" s="1" t="str">
        <f t="shared" si="15"/>
        <v>Ja</v>
      </c>
      <c r="V106" s="1" t="str">
        <f t="shared" si="16"/>
        <v>Ja</v>
      </c>
      <c r="X106" s="1" t="s">
        <v>338</v>
      </c>
      <c r="Y106" s="1" t="s">
        <v>338</v>
      </c>
      <c r="Z106" s="1" t="s">
        <v>338</v>
      </c>
      <c r="AA106" s="1" t="s">
        <v>338</v>
      </c>
      <c r="AB106" s="1" t="s">
        <v>338</v>
      </c>
      <c r="AC106" s="1" t="s">
        <v>338</v>
      </c>
      <c r="AE106" s="1" t="s">
        <v>338</v>
      </c>
      <c r="AF106" s="1" t="s">
        <v>338</v>
      </c>
      <c r="AG106" s="1" t="s">
        <v>338</v>
      </c>
      <c r="AH106" s="1" t="s">
        <v>338</v>
      </c>
      <c r="AI106" s="1" t="s">
        <v>339</v>
      </c>
      <c r="AJ106" s="1" t="s">
        <v>338</v>
      </c>
      <c r="AK106" s="1" t="s">
        <v>338</v>
      </c>
      <c r="AM106" s="22"/>
    </row>
    <row r="107" spans="1:39" x14ac:dyDescent="0.3">
      <c r="A107" s="8" t="str">
        <f t="shared" ref="A107:A108" si="22">F107</f>
        <v>TijdstipUitvoering</v>
      </c>
      <c r="B107" s="8" t="s">
        <v>341</v>
      </c>
      <c r="E107" s="246"/>
      <c r="F107" s="18" t="s">
        <v>101</v>
      </c>
      <c r="P107" s="1" t="s">
        <v>249</v>
      </c>
      <c r="Q107" s="1"/>
      <c r="R107" s="1"/>
      <c r="T107" s="1" t="str">
        <f t="shared" si="14"/>
        <v>Ja</v>
      </c>
      <c r="U107" s="1" t="str">
        <f t="shared" si="15"/>
        <v>Ja</v>
      </c>
      <c r="V107" s="1" t="str">
        <f t="shared" si="16"/>
        <v>Ja</v>
      </c>
      <c r="X107" s="1" t="s">
        <v>338</v>
      </c>
      <c r="Y107" s="1" t="s">
        <v>338</v>
      </c>
      <c r="Z107" s="1" t="s">
        <v>338</v>
      </c>
      <c r="AA107" s="1" t="s">
        <v>338</v>
      </c>
      <c r="AB107" s="1" t="s">
        <v>338</v>
      </c>
      <c r="AC107" s="1" t="s">
        <v>338</v>
      </c>
      <c r="AE107" s="1" t="s">
        <v>338</v>
      </c>
      <c r="AF107" s="1" t="s">
        <v>338</v>
      </c>
      <c r="AG107" s="1" t="s">
        <v>338</v>
      </c>
      <c r="AH107" s="1" t="s">
        <v>338</v>
      </c>
      <c r="AI107" s="1" t="s">
        <v>339</v>
      </c>
      <c r="AJ107" s="1" t="s">
        <v>338</v>
      </c>
      <c r="AK107" s="1" t="s">
        <v>338</v>
      </c>
      <c r="AM107" s="22"/>
    </row>
    <row r="108" spans="1:39" x14ac:dyDescent="0.3">
      <c r="A108" s="3" t="str">
        <f t="shared" si="22"/>
        <v>Opmerkingen</v>
      </c>
      <c r="B108" s="3" t="s">
        <v>341</v>
      </c>
      <c r="E108" s="246"/>
      <c r="F108" s="14" t="s">
        <v>406</v>
      </c>
      <c r="P108" s="1" t="s">
        <v>420</v>
      </c>
      <c r="Q108" s="1"/>
      <c r="R108" s="1"/>
      <c r="T108" s="1" t="str">
        <f t="shared" si="14"/>
        <v>Optie</v>
      </c>
      <c r="U108" s="1" t="str">
        <f t="shared" si="15"/>
        <v>Optie</v>
      </c>
      <c r="V108" s="1" t="str">
        <f t="shared" si="16"/>
        <v>Optie</v>
      </c>
      <c r="X108" s="1" t="s">
        <v>340</v>
      </c>
      <c r="Y108" s="1" t="s">
        <v>340</v>
      </c>
      <c r="Z108" s="1" t="s">
        <v>340</v>
      </c>
      <c r="AA108" s="1" t="s">
        <v>340</v>
      </c>
      <c r="AB108" s="1" t="s">
        <v>340</v>
      </c>
      <c r="AC108" s="1" t="s">
        <v>340</v>
      </c>
      <c r="AE108" s="1" t="s">
        <v>340</v>
      </c>
      <c r="AF108" s="1" t="s">
        <v>340</v>
      </c>
      <c r="AG108" s="1" t="s">
        <v>340</v>
      </c>
      <c r="AH108" s="1" t="s">
        <v>340</v>
      </c>
      <c r="AI108" s="1" t="s">
        <v>339</v>
      </c>
      <c r="AJ108" s="1" t="s">
        <v>340</v>
      </c>
      <c r="AK108" s="1" t="s">
        <v>340</v>
      </c>
      <c r="AM108" s="22"/>
    </row>
    <row r="109" spans="1:39" ht="86.4" hidden="1" outlineLevel="1" x14ac:dyDescent="0.3">
      <c r="A109" s="8" t="str">
        <f>H109</f>
        <v>Opmerkingreden</v>
      </c>
      <c r="B109" s="8" t="s">
        <v>341</v>
      </c>
      <c r="E109" s="246"/>
      <c r="G109" s="245" t="s">
        <v>406</v>
      </c>
      <c r="H109" s="8" t="s">
        <v>407</v>
      </c>
      <c r="P109" s="1" t="s">
        <v>421</v>
      </c>
      <c r="Q109" s="22" t="s">
        <v>425</v>
      </c>
      <c r="R109" s="22" t="s">
        <v>425</v>
      </c>
      <c r="T109" s="1" t="str">
        <f t="shared" si="14"/>
        <v>Ja</v>
      </c>
      <c r="U109" s="1" t="str">
        <f t="shared" si="15"/>
        <v>Ja</v>
      </c>
      <c r="V109" s="1" t="str">
        <f t="shared" si="16"/>
        <v>Ja</v>
      </c>
      <c r="X109" s="1" t="s">
        <v>338</v>
      </c>
      <c r="Y109" s="1" t="s">
        <v>338</v>
      </c>
      <c r="Z109" s="1" t="s">
        <v>338</v>
      </c>
      <c r="AA109" s="1" t="s">
        <v>338</v>
      </c>
      <c r="AB109" s="1" t="s">
        <v>338</v>
      </c>
      <c r="AC109" s="1" t="s">
        <v>338</v>
      </c>
      <c r="AE109" s="1" t="s">
        <v>338</v>
      </c>
      <c r="AF109" s="1" t="s">
        <v>338</v>
      </c>
      <c r="AG109" s="1" t="s">
        <v>338</v>
      </c>
      <c r="AH109" s="1" t="s">
        <v>338</v>
      </c>
      <c r="AI109" s="1" t="s">
        <v>339</v>
      </c>
      <c r="AJ109" s="1" t="s">
        <v>338</v>
      </c>
      <c r="AK109" s="1" t="s">
        <v>338</v>
      </c>
      <c r="AM109" s="22"/>
    </row>
    <row r="110" spans="1:39" ht="14.4" hidden="1" customHeight="1" outlineLevel="1" x14ac:dyDescent="0.3">
      <c r="A110" s="8" t="str">
        <f>H110</f>
        <v>Toelichting</v>
      </c>
      <c r="B110" s="8" t="s">
        <v>341</v>
      </c>
      <c r="E110" s="246"/>
      <c r="G110" s="245"/>
      <c r="H110" s="8" t="s">
        <v>15</v>
      </c>
      <c r="P110" s="1" t="s">
        <v>137</v>
      </c>
      <c r="Q110" s="1"/>
      <c r="R110" s="1"/>
      <c r="T110" s="1" t="str">
        <f t="shared" si="14"/>
        <v>Ja</v>
      </c>
      <c r="U110" s="1" t="str">
        <f t="shared" si="15"/>
        <v>Ja</v>
      </c>
      <c r="V110" s="1" t="str">
        <f t="shared" si="16"/>
        <v>Ja</v>
      </c>
      <c r="X110" s="1" t="s">
        <v>338</v>
      </c>
      <c r="Y110" s="1" t="s">
        <v>338</v>
      </c>
      <c r="Z110" s="1" t="s">
        <v>338</v>
      </c>
      <c r="AA110" s="1" t="s">
        <v>338</v>
      </c>
      <c r="AB110" s="1" t="s">
        <v>338</v>
      </c>
      <c r="AC110" s="1" t="s">
        <v>338</v>
      </c>
      <c r="AE110" s="1" t="s">
        <v>338</v>
      </c>
      <c r="AF110" s="1" t="s">
        <v>338</v>
      </c>
      <c r="AG110" s="1" t="s">
        <v>338</v>
      </c>
      <c r="AH110" s="1" t="s">
        <v>338</v>
      </c>
      <c r="AI110" s="1" t="s">
        <v>339</v>
      </c>
      <c r="AJ110" s="1" t="s">
        <v>338</v>
      </c>
      <c r="AK110" s="1" t="s">
        <v>338</v>
      </c>
      <c r="AM110" s="22"/>
    </row>
    <row r="111" spans="1:39" collapsed="1" x14ac:dyDescent="0.3">
      <c r="A111" s="9" t="str">
        <f>F111</f>
        <v>AantalBeoordelingen</v>
      </c>
      <c r="B111" s="9" t="s">
        <v>341</v>
      </c>
      <c r="E111" s="246"/>
      <c r="F111" s="13" t="s">
        <v>133</v>
      </c>
      <c r="P111" s="1" t="s">
        <v>270</v>
      </c>
      <c r="Q111" s="1"/>
      <c r="R111" s="1"/>
      <c r="T111" s="1" t="str">
        <f t="shared" si="14"/>
        <v>Nvt</v>
      </c>
      <c r="U111" s="1" t="str">
        <f t="shared" si="15"/>
        <v>Nvt</v>
      </c>
      <c r="V111" s="1" t="str">
        <f t="shared" si="16"/>
        <v>Nvt</v>
      </c>
      <c r="X111" s="1" t="s">
        <v>339</v>
      </c>
      <c r="Y111" s="1" t="s">
        <v>339</v>
      </c>
      <c r="Z111" s="1" t="s">
        <v>339</v>
      </c>
      <c r="AA111" s="1" t="s">
        <v>339</v>
      </c>
      <c r="AB111" s="1" t="s">
        <v>339</v>
      </c>
      <c r="AC111" s="1" t="s">
        <v>339</v>
      </c>
      <c r="AE111" s="1" t="s">
        <v>339</v>
      </c>
      <c r="AF111" s="1" t="s">
        <v>339</v>
      </c>
      <c r="AG111" s="1" t="s">
        <v>339</v>
      </c>
      <c r="AH111" s="1" t="s">
        <v>339</v>
      </c>
      <c r="AI111" s="1" t="s">
        <v>339</v>
      </c>
      <c r="AJ111" s="1" t="s">
        <v>339</v>
      </c>
      <c r="AK111" s="1" t="s">
        <v>339</v>
      </c>
      <c r="AM111" s="22"/>
    </row>
    <row r="112" spans="1:39" x14ac:dyDescent="0.3">
      <c r="A112" s="9" t="str">
        <f>F112</f>
        <v>MeterRetourgestuurd</v>
      </c>
      <c r="B112" s="9" t="s">
        <v>341</v>
      </c>
      <c r="E112" s="246"/>
      <c r="F112" s="13" t="s">
        <v>408</v>
      </c>
      <c r="P112" s="1" t="s">
        <v>148</v>
      </c>
      <c r="Q112" s="1"/>
      <c r="R112" s="1"/>
      <c r="T112" s="1" t="str">
        <f t="shared" si="14"/>
        <v>Nvt</v>
      </c>
      <c r="U112" s="1" t="str">
        <f t="shared" si="15"/>
        <v>Nvt</v>
      </c>
      <c r="V112" s="1" t="str">
        <f t="shared" si="16"/>
        <v>Nvt</v>
      </c>
      <c r="X112" s="1" t="s">
        <v>339</v>
      </c>
      <c r="Y112" s="1" t="s">
        <v>339</v>
      </c>
      <c r="Z112" s="1" t="s">
        <v>339</v>
      </c>
      <c r="AA112" s="1" t="s">
        <v>339</v>
      </c>
      <c r="AB112" s="1" t="s">
        <v>339</v>
      </c>
      <c r="AC112" s="1" t="s">
        <v>339</v>
      </c>
      <c r="AE112" s="1" t="s">
        <v>505</v>
      </c>
      <c r="AF112" s="1" t="s">
        <v>339</v>
      </c>
      <c r="AG112" s="1" t="s">
        <v>339</v>
      </c>
      <c r="AH112" s="1" t="s">
        <v>339</v>
      </c>
      <c r="AI112" s="1" t="s">
        <v>339</v>
      </c>
      <c r="AJ112" s="1" t="s">
        <v>339</v>
      </c>
      <c r="AK112" s="1" t="s">
        <v>339</v>
      </c>
      <c r="AM112" s="22"/>
    </row>
  </sheetData>
  <mergeCells count="24">
    <mergeCell ref="M28:M29"/>
    <mergeCell ref="K25:K29"/>
    <mergeCell ref="M35:M36"/>
    <mergeCell ref="K32:K36"/>
    <mergeCell ref="I14:I39"/>
    <mergeCell ref="M55:M56"/>
    <mergeCell ref="K52:K56"/>
    <mergeCell ref="M62:M63"/>
    <mergeCell ref="K59:K63"/>
    <mergeCell ref="I41:I70"/>
    <mergeCell ref="G13:G77"/>
    <mergeCell ref="G104:G105"/>
    <mergeCell ref="G109:G110"/>
    <mergeCell ref="E2:E112"/>
    <mergeCell ref="K43:K48"/>
    <mergeCell ref="G5:G11"/>
    <mergeCell ref="K16:K21"/>
    <mergeCell ref="I72:I76"/>
    <mergeCell ref="K79:K84"/>
    <mergeCell ref="M91:M92"/>
    <mergeCell ref="K88:K92"/>
    <mergeCell ref="M98:M99"/>
    <mergeCell ref="K95:K99"/>
    <mergeCell ref="I78:I99"/>
  </mergeCells>
  <conditionalFormatting sqref="AK57:AK71 AL2:AL112 X2:AJ71 X72:AK112 T2:V112">
    <cfRule type="cellIs" dxfId="123" priority="37" operator="equal">
      <formula>"Nvt"</formula>
    </cfRule>
    <cfRule type="cellIs" dxfId="122" priority="38" operator="equal">
      <formula>"Nee"</formula>
    </cfRule>
    <cfRule type="cellIs" dxfId="121" priority="39" operator="equal">
      <formula>"Optie"</formula>
    </cfRule>
    <cfRule type="cellIs" dxfId="120" priority="40" operator="equal">
      <formula>"Ja"</formula>
    </cfRule>
  </conditionalFormatting>
  <conditionalFormatting sqref="AK2:AK23 AK30:AK50">
    <cfRule type="cellIs" dxfId="119" priority="29" operator="equal">
      <formula>"Nvt"</formula>
    </cfRule>
    <cfRule type="cellIs" dxfId="118" priority="30" operator="equal">
      <formula>"Nee"</formula>
    </cfRule>
    <cfRule type="cellIs" dxfId="117" priority="31" operator="equal">
      <formula>"Optie"</formula>
    </cfRule>
    <cfRule type="cellIs" dxfId="116" priority="32" operator="equal">
      <formula>"Ja"</formula>
    </cfRule>
  </conditionalFormatting>
  <conditionalFormatting sqref="AK24:AK29">
    <cfRule type="cellIs" dxfId="115" priority="1" operator="equal">
      <formula>"Nvt"</formula>
    </cfRule>
    <cfRule type="cellIs" dxfId="114" priority="2" operator="equal">
      <formula>"Nee"</formula>
    </cfRule>
    <cfRule type="cellIs" dxfId="113" priority="3" operator="equal">
      <formula>"Optie"</formula>
    </cfRule>
    <cfRule type="cellIs" dxfId="112" priority="4" operator="equal">
      <formula>"Ja"</formula>
    </cfRule>
  </conditionalFormatting>
  <conditionalFormatting sqref="AK51:AK56">
    <cfRule type="cellIs" dxfId="111" priority="5" operator="equal">
      <formula>"Nvt"</formula>
    </cfRule>
    <cfRule type="cellIs" dxfId="110" priority="6" operator="equal">
      <formula>"Nee"</formula>
    </cfRule>
    <cfRule type="cellIs" dxfId="109" priority="7" operator="equal">
      <formula>"Optie"</formula>
    </cfRule>
    <cfRule type="cellIs" dxfId="108" priority="8" operator="equal">
      <formula>"Ja"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V313"/>
  <sheetViews>
    <sheetView zoomScaleNormal="100" workbookViewId="0">
      <pane xSplit="1" ySplit="1" topLeftCell="G2" activePane="bottomRight" state="frozen"/>
      <selection activeCell="S25" sqref="S25"/>
      <selection pane="topRight" activeCell="S25" sqref="S25"/>
      <selection pane="bottomLeft" activeCell="S25" sqref="S25"/>
      <selection pane="bottomRight" activeCell="D316" sqref="D316"/>
    </sheetView>
  </sheetViews>
  <sheetFormatPr defaultRowHeight="14.4" outlineLevelRow="7" outlineLevelCol="1" x14ac:dyDescent="0.3"/>
  <cols>
    <col min="1" max="1" width="31.109375" style="2" bestFit="1" customWidth="1"/>
    <col min="2" max="2" width="5.109375" style="2" hidden="1" customWidth="1"/>
    <col min="3" max="3" width="5" style="2" hidden="1" customWidth="1"/>
    <col min="4" max="4" width="18.109375" style="2" hidden="1" customWidth="1" outlineLevel="1"/>
    <col min="5" max="5" width="3.33203125" style="2" hidden="1" customWidth="1" outlineLevel="1"/>
    <col min="6" max="6" width="23.109375" style="2" hidden="1" customWidth="1" outlineLevel="1"/>
    <col min="7" max="7" width="3.33203125" style="4" hidden="1" customWidth="1" outlineLevel="1"/>
    <col min="8" max="8" width="27.21875" style="2" hidden="1" customWidth="1" outlineLevel="1"/>
    <col min="9" max="9" width="3.33203125" style="4" hidden="1" customWidth="1" outlineLevel="1"/>
    <col min="10" max="10" width="20" style="2" hidden="1" customWidth="1" outlineLevel="1"/>
    <col min="11" max="11" width="3.33203125" style="4" hidden="1" customWidth="1" outlineLevel="1"/>
    <col min="12" max="12" width="33.21875" style="2" hidden="1" customWidth="1" outlineLevel="1"/>
    <col min="13" max="13" width="3.33203125" style="4" hidden="1" customWidth="1" outlineLevel="1"/>
    <col min="14" max="14" width="27.5546875" style="2" hidden="1" customWidth="1" outlineLevel="1"/>
    <col min="15" max="15" width="3.33203125" style="4" hidden="1" customWidth="1" outlineLevel="1"/>
    <col min="16" max="16" width="22.88671875" style="2" hidden="1" customWidth="1" outlineLevel="1"/>
    <col min="17" max="17" width="3.33203125" style="4" customWidth="1" collapsed="1"/>
    <col min="18" max="18" width="41.33203125" style="2" hidden="1" customWidth="1" outlineLevel="1"/>
    <col min="19" max="20" width="42.6640625" style="2" hidden="1" customWidth="1" outlineLevel="1"/>
    <col min="21" max="21" width="3.33203125" style="2" customWidth="1" collapsed="1"/>
    <col min="22" max="24" width="21" style="7" hidden="1" customWidth="1" outlineLevel="1"/>
    <col min="25" max="25" width="3.33203125" style="2" customWidth="1" collapsed="1"/>
    <col min="26" max="27" width="21" style="7" hidden="1" customWidth="1" outlineLevel="1"/>
    <col min="28" max="35" width="21" style="2" hidden="1" customWidth="1" outlineLevel="1"/>
    <col min="36" max="36" width="3.33203125" style="2" customWidth="1" collapsed="1"/>
    <col min="37" max="43" width="21" style="2" hidden="1" customWidth="1" outlineLevel="1"/>
    <col min="44" max="44" width="3.33203125" style="2" customWidth="1" collapsed="1"/>
    <col min="45" max="45" width="44.5546875" style="23" hidden="1" customWidth="1" outlineLevel="1"/>
    <col min="46" max="46" width="3.44140625" style="2" customWidth="1" collapsed="1"/>
    <col min="47" max="47" width="8.88671875" style="2"/>
    <col min="48" max="48" width="24.33203125" style="2" customWidth="1"/>
    <col min="49" max="16384" width="8.88671875" style="2"/>
  </cols>
  <sheetData>
    <row r="1" spans="1:48" s="27" customFormat="1" ht="90" customHeight="1" x14ac:dyDescent="0.3">
      <c r="A1" s="26" t="str">
        <f>D1</f>
        <v>AGAssetsbericht</v>
      </c>
      <c r="B1" s="26" t="s">
        <v>591</v>
      </c>
      <c r="C1" s="26" t="s">
        <v>356</v>
      </c>
      <c r="D1" s="31" t="s">
        <v>134</v>
      </c>
      <c r="E1" s="32"/>
      <c r="G1" s="33"/>
      <c r="I1" s="34"/>
      <c r="K1" s="34"/>
      <c r="M1" s="34"/>
      <c r="O1" s="34"/>
      <c r="Q1" s="30" t="s">
        <v>469</v>
      </c>
      <c r="R1" s="28" t="s">
        <v>271</v>
      </c>
      <c r="S1" s="28" t="s">
        <v>348</v>
      </c>
      <c r="T1" s="28" t="s">
        <v>349</v>
      </c>
      <c r="U1" s="30" t="s">
        <v>468</v>
      </c>
      <c r="V1" s="35" t="str">
        <f>IF(Start!D5="","Geen",Start!D5)</f>
        <v>Geen</v>
      </c>
      <c r="W1" s="35" t="str">
        <f>IF(Start!D11="","Geen",Start!D11)</f>
        <v>Verplaatsen</v>
      </c>
      <c r="X1" s="35" t="str">
        <f>V1&amp;" (aansluiting) en "&amp;W1&amp;" (binnenwerk)"</f>
        <v>Geen (aansluiting) en Verplaatsen (binnenwerk)</v>
      </c>
      <c r="Y1" s="30" t="s">
        <v>590</v>
      </c>
      <c r="Z1" s="35" t="s">
        <v>328</v>
      </c>
      <c r="AA1" s="35" t="s">
        <v>329</v>
      </c>
      <c r="AB1" s="26" t="s">
        <v>330</v>
      </c>
      <c r="AC1" s="36" t="s">
        <v>331</v>
      </c>
      <c r="AD1" s="36" t="s">
        <v>332</v>
      </c>
      <c r="AE1" s="26" t="s">
        <v>333</v>
      </c>
      <c r="AF1" s="26" t="s">
        <v>334</v>
      </c>
      <c r="AG1" s="26" t="s">
        <v>335</v>
      </c>
      <c r="AH1" s="26" t="s">
        <v>336</v>
      </c>
      <c r="AI1" s="26" t="s">
        <v>337</v>
      </c>
      <c r="AJ1" s="30" t="s">
        <v>538</v>
      </c>
      <c r="AK1" s="26" t="s">
        <v>506</v>
      </c>
      <c r="AL1" s="26" t="s">
        <v>329</v>
      </c>
      <c r="AM1" s="26" t="s">
        <v>330</v>
      </c>
      <c r="AN1" s="26" t="s">
        <v>333</v>
      </c>
      <c r="AO1" s="36" t="s">
        <v>514</v>
      </c>
      <c r="AP1" s="26" t="s">
        <v>336</v>
      </c>
      <c r="AQ1" s="26" t="s">
        <v>337</v>
      </c>
      <c r="AR1" s="30" t="s">
        <v>539</v>
      </c>
      <c r="AS1" s="29" t="s">
        <v>342</v>
      </c>
      <c r="AT1" s="30" t="s">
        <v>467</v>
      </c>
    </row>
    <row r="2" spans="1:48" x14ac:dyDescent="0.3">
      <c r="A2" s="8" t="str">
        <f>F2</f>
        <v>OpdrachtID</v>
      </c>
      <c r="B2" s="8" t="s">
        <v>341</v>
      </c>
      <c r="C2" s="8" t="s">
        <v>352</v>
      </c>
      <c r="D2" s="15"/>
      <c r="E2" s="255" t="s">
        <v>134</v>
      </c>
      <c r="F2" s="18" t="s">
        <v>0</v>
      </c>
      <c r="G2" s="10"/>
      <c r="R2" s="1" t="s">
        <v>135</v>
      </c>
      <c r="S2" s="20"/>
      <c r="T2" s="20"/>
      <c r="V2" s="1" t="str">
        <f>IF($V$1=$Z$1,Z2,IF($V$1=$AA$1,AA2,IF($V$1=$AB$1,AB2,IF($V$1=$AC$1,AC2,IF($V$1=$AD$1,AD2,IF($V$1=$AE$1,AE2,IF($V$1=$AF$1,AF2,IF($V$1=$AG$1,AG2,IF($V$1=$AH$1,AH2,IF($V$1=$AI$1,AI2,"Geen info"))))))))))</f>
        <v>Ja</v>
      </c>
      <c r="W2" s="1" t="str">
        <f>IF($W$1=$AK$1,AK2,IF($W$1=$AL$1,AL2,IF($W$1=$AM$1,AM2,IF($W$1=$AN$1,AN2,IF($W$1=$AO$1,AO2,IF($W$1=$AP$1,AP2,IF($W$1=$AQ$1,AQ2,"Geen info")))))))</f>
        <v>Ja</v>
      </c>
      <c r="X2" s="1" t="str">
        <f>IF(V2="Ja","Ja",IF(W2="Ja","Ja",IF(V2="Optie","Optie",IF(W2="Optie","Optie",IF(V2="Nee","Nee",IF(W2="Nee","Nee",IF(V2="Nvt","Nvt",IF(W2="Nvt","Nvt","??"))))))))</f>
        <v>Ja</v>
      </c>
      <c r="Z2" s="1" t="s">
        <v>338</v>
      </c>
      <c r="AA2" s="22" t="s">
        <v>338</v>
      </c>
      <c r="AB2" s="1" t="s">
        <v>338</v>
      </c>
      <c r="AC2" s="1" t="s">
        <v>339</v>
      </c>
      <c r="AD2" s="1" t="s">
        <v>339</v>
      </c>
      <c r="AE2" s="1" t="s">
        <v>338</v>
      </c>
      <c r="AF2" s="1" t="s">
        <v>338</v>
      </c>
      <c r="AG2" s="1" t="s">
        <v>338</v>
      </c>
      <c r="AH2" s="1" t="s">
        <v>338</v>
      </c>
      <c r="AI2" s="1" t="s">
        <v>338</v>
      </c>
      <c r="AK2" s="1" t="s">
        <v>338</v>
      </c>
      <c r="AL2" s="1" t="s">
        <v>338</v>
      </c>
      <c r="AM2" s="1" t="s">
        <v>338</v>
      </c>
      <c r="AN2" s="1" t="s">
        <v>338</v>
      </c>
      <c r="AO2" s="1" t="s">
        <v>339</v>
      </c>
      <c r="AP2" s="1" t="s">
        <v>338</v>
      </c>
      <c r="AQ2" s="1" t="s">
        <v>338</v>
      </c>
      <c r="AS2" s="22"/>
    </row>
    <row r="3" spans="1:48" x14ac:dyDescent="0.3">
      <c r="A3" s="8" t="str">
        <f t="shared" ref="A3:A4" si="0">F3</f>
        <v>Versienummer</v>
      </c>
      <c r="B3" s="8" t="s">
        <v>341</v>
      </c>
      <c r="C3" s="8" t="s">
        <v>352</v>
      </c>
      <c r="E3" s="255"/>
      <c r="F3" s="18" t="s">
        <v>1</v>
      </c>
      <c r="G3" s="10"/>
      <c r="R3" s="1" t="s">
        <v>136</v>
      </c>
      <c r="S3" s="20"/>
      <c r="T3" s="20"/>
      <c r="V3" s="1" t="str">
        <f t="shared" ref="V3:V66" si="1">IF($V$1=$Z$1,Z3,IF($V$1=$AA$1,AA3,IF($V$1=$AB$1,AB3,IF($V$1=$AC$1,AC3,IF($V$1=$AD$1,AD3,IF($V$1=$AE$1,AE3,IF($V$1=$AF$1,AF3,IF($V$1=$AG$1,AG3,IF($V$1=$AH$1,AH3,IF($V$1=$AI$1,AI3,"Geen info"))))))))))</f>
        <v>Ja</v>
      </c>
      <c r="W3" s="1" t="str">
        <f t="shared" ref="W3:W66" si="2">IF($W$1=$AK$1,AK3,IF($W$1=$AL$1,AL3,IF($W$1=$AM$1,AM3,IF($W$1=$AN$1,AN3,IF($W$1=$AO$1,AO3,IF($W$1=$AP$1,AP3,IF($W$1=$AQ$1,AQ3,"Geen info")))))))</f>
        <v>Ja</v>
      </c>
      <c r="X3" s="1" t="str">
        <f t="shared" ref="X3:X66" si="3">IF(V3="Ja","Ja",IF(W3="Ja","Ja",IF(V3="Optie","Optie",IF(W3="Optie","Optie",IF(V3="Nee","Nee",IF(W3="Nee","Nee",IF(V3="Nvt","Nvt",IF(W3="Nvt","Nvt","??"))))))))</f>
        <v>Ja</v>
      </c>
      <c r="Z3" s="1" t="s">
        <v>338</v>
      </c>
      <c r="AA3" s="1" t="s">
        <v>338</v>
      </c>
      <c r="AB3" s="1" t="s">
        <v>338</v>
      </c>
      <c r="AC3" s="1" t="s">
        <v>339</v>
      </c>
      <c r="AD3" s="1" t="s">
        <v>339</v>
      </c>
      <c r="AE3" s="1" t="s">
        <v>338</v>
      </c>
      <c r="AF3" s="1" t="s">
        <v>338</v>
      </c>
      <c r="AG3" s="1" t="s">
        <v>338</v>
      </c>
      <c r="AH3" s="1" t="s">
        <v>338</v>
      </c>
      <c r="AI3" s="1" t="s">
        <v>338</v>
      </c>
      <c r="AK3" s="1" t="s">
        <v>338</v>
      </c>
      <c r="AL3" s="1" t="s">
        <v>338</v>
      </c>
      <c r="AM3" s="1" t="s">
        <v>338</v>
      </c>
      <c r="AN3" s="1" t="s">
        <v>338</v>
      </c>
      <c r="AO3" s="1" t="s">
        <v>339</v>
      </c>
      <c r="AP3" s="1" t="s">
        <v>338</v>
      </c>
      <c r="AQ3" s="1" t="s">
        <v>338</v>
      </c>
      <c r="AS3" s="22"/>
    </row>
    <row r="4" spans="1:48" x14ac:dyDescent="0.3">
      <c r="A4" s="3" t="str">
        <f t="shared" si="0"/>
        <v>Bijlagen [+]</v>
      </c>
      <c r="B4" s="3" t="s">
        <v>341</v>
      </c>
      <c r="C4" s="3" t="s">
        <v>353</v>
      </c>
      <c r="E4" s="255"/>
      <c r="F4" s="14" t="s">
        <v>166</v>
      </c>
      <c r="G4" s="10"/>
      <c r="R4" s="1" t="s">
        <v>201</v>
      </c>
      <c r="S4" s="20"/>
      <c r="T4" s="20"/>
      <c r="V4" s="1" t="str">
        <f t="shared" si="1"/>
        <v>Optie</v>
      </c>
      <c r="W4" s="1" t="str">
        <f t="shared" si="2"/>
        <v>Optie</v>
      </c>
      <c r="X4" s="1" t="str">
        <f t="shared" si="3"/>
        <v>Optie</v>
      </c>
      <c r="Z4" s="1" t="s">
        <v>340</v>
      </c>
      <c r="AA4" s="1" t="s">
        <v>340</v>
      </c>
      <c r="AB4" s="1" t="s">
        <v>340</v>
      </c>
      <c r="AC4" s="1" t="s">
        <v>339</v>
      </c>
      <c r="AD4" s="1" t="s">
        <v>339</v>
      </c>
      <c r="AE4" s="1" t="s">
        <v>340</v>
      </c>
      <c r="AF4" s="1" t="s">
        <v>340</v>
      </c>
      <c r="AG4" s="1" t="s">
        <v>340</v>
      </c>
      <c r="AH4" s="1" t="s">
        <v>340</v>
      </c>
      <c r="AI4" s="1" t="s">
        <v>340</v>
      </c>
      <c r="AK4" s="1" t="s">
        <v>340</v>
      </c>
      <c r="AL4" s="1" t="s">
        <v>340</v>
      </c>
      <c r="AM4" s="1" t="s">
        <v>340</v>
      </c>
      <c r="AN4" s="1" t="s">
        <v>340</v>
      </c>
      <c r="AO4" s="1" t="s">
        <v>339</v>
      </c>
      <c r="AP4" s="1" t="s">
        <v>340</v>
      </c>
      <c r="AQ4" s="1" t="s">
        <v>340</v>
      </c>
      <c r="AS4" s="22"/>
    </row>
    <row r="5" spans="1:48" ht="14.4" hidden="1" customHeight="1" outlineLevel="1" x14ac:dyDescent="0.3">
      <c r="A5" s="8" t="str">
        <f>H5</f>
        <v>BijlageID</v>
      </c>
      <c r="B5" s="8" t="s">
        <v>341</v>
      </c>
      <c r="C5" s="8" t="s">
        <v>352</v>
      </c>
      <c r="E5" s="255"/>
      <c r="F5" s="7"/>
      <c r="G5" s="251" t="s">
        <v>167</v>
      </c>
      <c r="H5" s="8" t="s">
        <v>2</v>
      </c>
      <c r="I5" s="10"/>
      <c r="R5" s="1" t="s">
        <v>137</v>
      </c>
      <c r="S5" s="20"/>
      <c r="T5" s="20"/>
      <c r="V5" s="1" t="str">
        <f t="shared" si="1"/>
        <v>Ja</v>
      </c>
      <c r="W5" s="1" t="str">
        <f t="shared" si="2"/>
        <v>Ja</v>
      </c>
      <c r="X5" s="1" t="str">
        <f t="shared" si="3"/>
        <v>Ja</v>
      </c>
      <c r="Z5" s="1" t="s">
        <v>338</v>
      </c>
      <c r="AA5" s="1" t="s">
        <v>338</v>
      </c>
      <c r="AB5" s="1" t="s">
        <v>338</v>
      </c>
      <c r="AC5" s="1" t="s">
        <v>339</v>
      </c>
      <c r="AD5" s="1" t="s">
        <v>339</v>
      </c>
      <c r="AE5" s="1" t="s">
        <v>338</v>
      </c>
      <c r="AF5" s="1" t="s">
        <v>338</v>
      </c>
      <c r="AG5" s="1" t="s">
        <v>338</v>
      </c>
      <c r="AH5" s="1" t="s">
        <v>338</v>
      </c>
      <c r="AI5" s="1" t="s">
        <v>338</v>
      </c>
      <c r="AK5" s="1" t="s">
        <v>338</v>
      </c>
      <c r="AL5" s="1" t="s">
        <v>338</v>
      </c>
      <c r="AM5" s="1" t="s">
        <v>338</v>
      </c>
      <c r="AN5" s="1" t="s">
        <v>338</v>
      </c>
      <c r="AO5" s="1" t="s">
        <v>339</v>
      </c>
      <c r="AP5" s="1" t="s">
        <v>338</v>
      </c>
      <c r="AQ5" s="1" t="s">
        <v>338</v>
      </c>
      <c r="AS5" s="22"/>
    </row>
    <row r="6" spans="1:48" ht="14.4" hidden="1" customHeight="1" outlineLevel="1" x14ac:dyDescent="0.3">
      <c r="A6" s="8" t="str">
        <f t="shared" ref="A6:A11" si="4">H6</f>
        <v>Bestandsnaam</v>
      </c>
      <c r="B6" s="8" t="s">
        <v>341</v>
      </c>
      <c r="C6" s="8" t="s">
        <v>352</v>
      </c>
      <c r="E6" s="255"/>
      <c r="G6" s="251"/>
      <c r="H6" s="8" t="s">
        <v>3</v>
      </c>
      <c r="I6" s="10"/>
      <c r="R6" s="1" t="s">
        <v>137</v>
      </c>
      <c r="S6" s="20"/>
      <c r="T6" s="20"/>
      <c r="V6" s="1" t="str">
        <f t="shared" si="1"/>
        <v>Ja</v>
      </c>
      <c r="W6" s="1" t="str">
        <f t="shared" si="2"/>
        <v>Ja</v>
      </c>
      <c r="X6" s="1" t="str">
        <f t="shared" si="3"/>
        <v>Ja</v>
      </c>
      <c r="Z6" s="1" t="s">
        <v>338</v>
      </c>
      <c r="AA6" s="1" t="s">
        <v>338</v>
      </c>
      <c r="AB6" s="1" t="s">
        <v>338</v>
      </c>
      <c r="AC6" s="1" t="s">
        <v>339</v>
      </c>
      <c r="AD6" s="1" t="s">
        <v>339</v>
      </c>
      <c r="AE6" s="1" t="s">
        <v>338</v>
      </c>
      <c r="AF6" s="1" t="s">
        <v>338</v>
      </c>
      <c r="AG6" s="1" t="s">
        <v>338</v>
      </c>
      <c r="AH6" s="1" t="s">
        <v>338</v>
      </c>
      <c r="AI6" s="1" t="s">
        <v>338</v>
      </c>
      <c r="AK6" s="1" t="s">
        <v>338</v>
      </c>
      <c r="AL6" s="1" t="s">
        <v>338</v>
      </c>
      <c r="AM6" s="1" t="s">
        <v>338</v>
      </c>
      <c r="AN6" s="1" t="s">
        <v>338</v>
      </c>
      <c r="AO6" s="1" t="s">
        <v>339</v>
      </c>
      <c r="AP6" s="1" t="s">
        <v>338</v>
      </c>
      <c r="AQ6" s="1" t="s">
        <v>338</v>
      </c>
      <c r="AS6" s="22"/>
    </row>
    <row r="7" spans="1:48" ht="14.4" hidden="1" customHeight="1" outlineLevel="1" x14ac:dyDescent="0.3">
      <c r="A7" s="8" t="str">
        <f t="shared" si="4"/>
        <v>Extensie</v>
      </c>
      <c r="B7" s="8" t="s">
        <v>341</v>
      </c>
      <c r="C7" s="8" t="s">
        <v>352</v>
      </c>
      <c r="E7" s="255"/>
      <c r="G7" s="251"/>
      <c r="H7" s="8" t="s">
        <v>4</v>
      </c>
      <c r="I7" s="10"/>
      <c r="R7" s="1" t="s">
        <v>137</v>
      </c>
      <c r="S7" s="20"/>
      <c r="T7" s="20"/>
      <c r="V7" s="1" t="str">
        <f t="shared" si="1"/>
        <v>Ja</v>
      </c>
      <c r="W7" s="1" t="str">
        <f t="shared" si="2"/>
        <v>Ja</v>
      </c>
      <c r="X7" s="1" t="str">
        <f t="shared" si="3"/>
        <v>Ja</v>
      </c>
      <c r="Z7" s="1" t="s">
        <v>338</v>
      </c>
      <c r="AA7" s="1" t="s">
        <v>338</v>
      </c>
      <c r="AB7" s="1" t="s">
        <v>338</v>
      </c>
      <c r="AC7" s="1" t="s">
        <v>339</v>
      </c>
      <c r="AD7" s="1" t="s">
        <v>339</v>
      </c>
      <c r="AE7" s="1" t="s">
        <v>338</v>
      </c>
      <c r="AF7" s="1" t="s">
        <v>338</v>
      </c>
      <c r="AG7" s="1" t="s">
        <v>338</v>
      </c>
      <c r="AH7" s="1" t="s">
        <v>338</v>
      </c>
      <c r="AI7" s="1" t="s">
        <v>338</v>
      </c>
      <c r="AK7" s="1" t="s">
        <v>338</v>
      </c>
      <c r="AL7" s="1" t="s">
        <v>338</v>
      </c>
      <c r="AM7" s="1" t="s">
        <v>338</v>
      </c>
      <c r="AN7" s="1" t="s">
        <v>338</v>
      </c>
      <c r="AO7" s="1" t="s">
        <v>339</v>
      </c>
      <c r="AP7" s="1" t="s">
        <v>338</v>
      </c>
      <c r="AQ7" s="1" t="s">
        <v>338</v>
      </c>
      <c r="AS7" s="22"/>
    </row>
    <row r="8" spans="1:48" ht="14.4" hidden="1" customHeight="1" outlineLevel="1" x14ac:dyDescent="0.3">
      <c r="A8" s="3" t="str">
        <f t="shared" si="4"/>
        <v>Omschrijving</v>
      </c>
      <c r="B8" s="3" t="s">
        <v>341</v>
      </c>
      <c r="C8" s="3" t="s">
        <v>353</v>
      </c>
      <c r="E8" s="255"/>
      <c r="G8" s="251"/>
      <c r="H8" s="3" t="s">
        <v>5</v>
      </c>
      <c r="I8" s="10"/>
      <c r="R8" s="1" t="s">
        <v>137</v>
      </c>
      <c r="S8" s="20"/>
      <c r="T8" s="20"/>
      <c r="V8" s="1" t="str">
        <f t="shared" si="1"/>
        <v>Optie</v>
      </c>
      <c r="W8" s="1" t="str">
        <f t="shared" si="2"/>
        <v>Optie</v>
      </c>
      <c r="X8" s="1" t="str">
        <f t="shared" si="3"/>
        <v>Optie</v>
      </c>
      <c r="Z8" s="1" t="s">
        <v>340</v>
      </c>
      <c r="AA8" s="1" t="s">
        <v>340</v>
      </c>
      <c r="AB8" s="1" t="s">
        <v>340</v>
      </c>
      <c r="AC8" s="1" t="s">
        <v>339</v>
      </c>
      <c r="AD8" s="1" t="s">
        <v>339</v>
      </c>
      <c r="AE8" s="1" t="s">
        <v>340</v>
      </c>
      <c r="AF8" s="1" t="s">
        <v>340</v>
      </c>
      <c r="AG8" s="1" t="s">
        <v>340</v>
      </c>
      <c r="AH8" s="1" t="s">
        <v>340</v>
      </c>
      <c r="AI8" s="1" t="s">
        <v>340</v>
      </c>
      <c r="AK8" s="1" t="s">
        <v>340</v>
      </c>
      <c r="AL8" s="1" t="s">
        <v>340</v>
      </c>
      <c r="AM8" s="1" t="s">
        <v>340</v>
      </c>
      <c r="AN8" s="1" t="s">
        <v>340</v>
      </c>
      <c r="AO8" s="1" t="s">
        <v>339</v>
      </c>
      <c r="AP8" s="1" t="s">
        <v>340</v>
      </c>
      <c r="AQ8" s="1" t="s">
        <v>340</v>
      </c>
      <c r="AS8" s="22"/>
    </row>
    <row r="9" spans="1:48" ht="244.8" hidden="1" outlineLevel="1" x14ac:dyDescent="0.3">
      <c r="A9" s="8" t="str">
        <f t="shared" si="4"/>
        <v>Documentsoort</v>
      </c>
      <c r="B9" s="8" t="s">
        <v>341</v>
      </c>
      <c r="C9" s="8" t="s">
        <v>352</v>
      </c>
      <c r="E9" s="255"/>
      <c r="G9" s="251"/>
      <c r="H9" s="8" t="s">
        <v>6</v>
      </c>
      <c r="I9" s="10"/>
      <c r="R9" s="1" t="s">
        <v>138</v>
      </c>
      <c r="S9" s="22" t="s">
        <v>372</v>
      </c>
      <c r="T9" s="22" t="s">
        <v>373</v>
      </c>
      <c r="V9" s="1" t="str">
        <f t="shared" si="1"/>
        <v>Ja</v>
      </c>
      <c r="W9" s="1" t="str">
        <f t="shared" si="2"/>
        <v>Ja</v>
      </c>
      <c r="X9" s="1" t="str">
        <f t="shared" si="3"/>
        <v>Ja</v>
      </c>
      <c r="Z9" s="1" t="s">
        <v>338</v>
      </c>
      <c r="AA9" s="1" t="s">
        <v>338</v>
      </c>
      <c r="AB9" s="1" t="s">
        <v>338</v>
      </c>
      <c r="AC9" s="1" t="s">
        <v>339</v>
      </c>
      <c r="AD9" s="1" t="s">
        <v>339</v>
      </c>
      <c r="AE9" s="1" t="s">
        <v>338</v>
      </c>
      <c r="AF9" s="1" t="s">
        <v>338</v>
      </c>
      <c r="AG9" s="1" t="s">
        <v>338</v>
      </c>
      <c r="AH9" s="1" t="s">
        <v>338</v>
      </c>
      <c r="AI9" s="1" t="s">
        <v>338</v>
      </c>
      <c r="AK9" s="1" t="s">
        <v>338</v>
      </c>
      <c r="AL9" s="1" t="s">
        <v>338</v>
      </c>
      <c r="AM9" s="1" t="s">
        <v>338</v>
      </c>
      <c r="AN9" s="1" t="s">
        <v>338</v>
      </c>
      <c r="AO9" s="1" t="s">
        <v>339</v>
      </c>
      <c r="AP9" s="1" t="s">
        <v>338</v>
      </c>
      <c r="AQ9" s="1" t="s">
        <v>338</v>
      </c>
      <c r="AS9" s="22"/>
    </row>
    <row r="10" spans="1:48" ht="14.4" hidden="1" customHeight="1" outlineLevel="1" x14ac:dyDescent="0.3">
      <c r="A10" s="3" t="str">
        <f t="shared" si="4"/>
        <v>MIMEType</v>
      </c>
      <c r="B10" s="3" t="s">
        <v>341</v>
      </c>
      <c r="C10" s="3" t="s">
        <v>353</v>
      </c>
      <c r="E10" s="255"/>
      <c r="G10" s="251"/>
      <c r="H10" s="3" t="s">
        <v>7</v>
      </c>
      <c r="I10" s="10"/>
      <c r="R10" s="1" t="s">
        <v>137</v>
      </c>
      <c r="S10" s="20"/>
      <c r="T10" s="20"/>
      <c r="V10" s="1" t="str">
        <f t="shared" si="1"/>
        <v>Optie</v>
      </c>
      <c r="W10" s="1" t="str">
        <f t="shared" si="2"/>
        <v>Optie</v>
      </c>
      <c r="X10" s="1" t="str">
        <f t="shared" si="3"/>
        <v>Optie</v>
      </c>
      <c r="Z10" s="1" t="s">
        <v>340</v>
      </c>
      <c r="AA10" s="1" t="s">
        <v>340</v>
      </c>
      <c r="AB10" s="1" t="s">
        <v>340</v>
      </c>
      <c r="AC10" s="1" t="s">
        <v>339</v>
      </c>
      <c r="AD10" s="1" t="s">
        <v>339</v>
      </c>
      <c r="AE10" s="1" t="s">
        <v>340</v>
      </c>
      <c r="AF10" s="1" t="s">
        <v>340</v>
      </c>
      <c r="AG10" s="1" t="s">
        <v>340</v>
      </c>
      <c r="AH10" s="1" t="s">
        <v>340</v>
      </c>
      <c r="AI10" s="1" t="s">
        <v>340</v>
      </c>
      <c r="AK10" s="1" t="s">
        <v>340</v>
      </c>
      <c r="AL10" s="1" t="s">
        <v>340</v>
      </c>
      <c r="AM10" s="1" t="s">
        <v>340</v>
      </c>
      <c r="AN10" s="1" t="s">
        <v>340</v>
      </c>
      <c r="AO10" s="1" t="s">
        <v>339</v>
      </c>
      <c r="AP10" s="1" t="s">
        <v>340</v>
      </c>
      <c r="AQ10" s="1" t="s">
        <v>340</v>
      </c>
      <c r="AS10" s="22"/>
    </row>
    <row r="11" spans="1:48" ht="14.4" hidden="1" customHeight="1" outlineLevel="1" x14ac:dyDescent="0.3">
      <c r="A11" s="3" t="str">
        <f t="shared" si="4"/>
        <v>Versienummer</v>
      </c>
      <c r="B11" s="3" t="s">
        <v>341</v>
      </c>
      <c r="C11" s="3" t="s">
        <v>353</v>
      </c>
      <c r="E11" s="255"/>
      <c r="G11" s="251"/>
      <c r="H11" s="3" t="s">
        <v>1</v>
      </c>
      <c r="I11" s="10"/>
      <c r="R11" s="1" t="s">
        <v>139</v>
      </c>
      <c r="S11" s="20"/>
      <c r="T11" s="20"/>
      <c r="V11" s="1" t="str">
        <f t="shared" si="1"/>
        <v>Optie</v>
      </c>
      <c r="W11" s="1" t="str">
        <f t="shared" si="2"/>
        <v>Optie</v>
      </c>
      <c r="X11" s="1" t="str">
        <f t="shared" si="3"/>
        <v>Optie</v>
      </c>
      <c r="Z11" s="1" t="s">
        <v>340</v>
      </c>
      <c r="AA11" s="1" t="s">
        <v>340</v>
      </c>
      <c r="AB11" s="1" t="s">
        <v>340</v>
      </c>
      <c r="AC11" s="1" t="s">
        <v>339</v>
      </c>
      <c r="AD11" s="1" t="s">
        <v>339</v>
      </c>
      <c r="AE11" s="1" t="s">
        <v>340</v>
      </c>
      <c r="AF11" s="1" t="s">
        <v>340</v>
      </c>
      <c r="AG11" s="1" t="s">
        <v>340</v>
      </c>
      <c r="AH11" s="1" t="s">
        <v>340</v>
      </c>
      <c r="AI11" s="1" t="s">
        <v>340</v>
      </c>
      <c r="AK11" s="1" t="s">
        <v>340</v>
      </c>
      <c r="AL11" s="1" t="s">
        <v>340</v>
      </c>
      <c r="AM11" s="1" t="s">
        <v>340</v>
      </c>
      <c r="AN11" s="1" t="s">
        <v>340</v>
      </c>
      <c r="AO11" s="1" t="s">
        <v>339</v>
      </c>
      <c r="AP11" s="1" t="s">
        <v>340</v>
      </c>
      <c r="AQ11" s="1" t="s">
        <v>340</v>
      </c>
      <c r="AS11" s="22"/>
    </row>
    <row r="12" spans="1:48" collapsed="1" x14ac:dyDescent="0.3">
      <c r="A12" s="8" t="str">
        <f>F12</f>
        <v>Assetdata [+]</v>
      </c>
      <c r="B12" s="8" t="s">
        <v>341</v>
      </c>
      <c r="C12" s="8" t="s">
        <v>352</v>
      </c>
      <c r="E12" s="255"/>
      <c r="F12" s="18" t="s">
        <v>169</v>
      </c>
      <c r="G12" s="10"/>
      <c r="R12" s="1" t="s">
        <v>202</v>
      </c>
      <c r="S12" s="20"/>
      <c r="T12" s="20"/>
      <c r="V12" s="1" t="str">
        <f t="shared" si="1"/>
        <v>Ja</v>
      </c>
      <c r="W12" s="1" t="str">
        <f t="shared" si="2"/>
        <v>Ja</v>
      </c>
      <c r="X12" s="1" t="str">
        <f t="shared" si="3"/>
        <v>Ja</v>
      </c>
      <c r="Z12" s="1" t="s">
        <v>338</v>
      </c>
      <c r="AA12" s="1" t="s">
        <v>338</v>
      </c>
      <c r="AB12" s="1" t="s">
        <v>338</v>
      </c>
      <c r="AC12" s="1" t="s">
        <v>339</v>
      </c>
      <c r="AD12" s="1" t="s">
        <v>339</v>
      </c>
      <c r="AE12" s="1" t="s">
        <v>338</v>
      </c>
      <c r="AF12" s="1" t="s">
        <v>338</v>
      </c>
      <c r="AG12" s="1" t="s">
        <v>338</v>
      </c>
      <c r="AH12" s="1" t="s">
        <v>338</v>
      </c>
      <c r="AI12" s="1" t="s">
        <v>338</v>
      </c>
      <c r="AK12" s="1" t="s">
        <v>338</v>
      </c>
      <c r="AL12" s="1" t="s">
        <v>338</v>
      </c>
      <c r="AM12" s="1" t="s">
        <v>338</v>
      </c>
      <c r="AN12" s="1" t="s">
        <v>338</v>
      </c>
      <c r="AO12" s="1" t="s">
        <v>339</v>
      </c>
      <c r="AP12" s="1" t="s">
        <v>338</v>
      </c>
      <c r="AQ12" s="1" t="s">
        <v>338</v>
      </c>
      <c r="AS12" s="22"/>
      <c r="AV12" s="22"/>
    </row>
    <row r="13" spans="1:48" ht="14.4" hidden="1" customHeight="1" outlineLevel="1" x14ac:dyDescent="0.3">
      <c r="A13" s="8" t="str">
        <f>H13</f>
        <v>AanleverdatumDocument</v>
      </c>
      <c r="B13" s="8" t="s">
        <v>341</v>
      </c>
      <c r="C13" s="8" t="s">
        <v>352</v>
      </c>
      <c r="E13" s="255"/>
      <c r="F13" s="7"/>
      <c r="G13" s="247" t="s">
        <v>8</v>
      </c>
      <c r="H13" s="18" t="s">
        <v>9</v>
      </c>
      <c r="I13" s="10"/>
      <c r="R13" s="1" t="s">
        <v>141</v>
      </c>
      <c r="S13" s="20"/>
      <c r="T13" s="20"/>
      <c r="V13" s="1" t="str">
        <f t="shared" si="1"/>
        <v>Ja</v>
      </c>
      <c r="W13" s="1" t="str">
        <f t="shared" si="2"/>
        <v>Ja</v>
      </c>
      <c r="X13" s="1" t="str">
        <f t="shared" si="3"/>
        <v>Ja</v>
      </c>
      <c r="Z13" s="1" t="s">
        <v>338</v>
      </c>
      <c r="AA13" s="1" t="s">
        <v>338</v>
      </c>
      <c r="AB13" s="1" t="s">
        <v>338</v>
      </c>
      <c r="AC13" s="1" t="s">
        <v>339</v>
      </c>
      <c r="AD13" s="1" t="s">
        <v>339</v>
      </c>
      <c r="AE13" s="1" t="s">
        <v>338</v>
      </c>
      <c r="AF13" s="1" t="s">
        <v>338</v>
      </c>
      <c r="AG13" s="1" t="s">
        <v>338</v>
      </c>
      <c r="AH13" s="1" t="s">
        <v>338</v>
      </c>
      <c r="AI13" s="1" t="s">
        <v>338</v>
      </c>
      <c r="AK13" s="1" t="s">
        <v>338</v>
      </c>
      <c r="AL13" s="1" t="s">
        <v>338</v>
      </c>
      <c r="AM13" s="1" t="s">
        <v>338</v>
      </c>
      <c r="AN13" s="1" t="s">
        <v>338</v>
      </c>
      <c r="AO13" s="1" t="s">
        <v>339</v>
      </c>
      <c r="AP13" s="1" t="s">
        <v>338</v>
      </c>
      <c r="AQ13" s="1" t="s">
        <v>338</v>
      </c>
      <c r="AS13" s="22"/>
    </row>
    <row r="14" spans="1:48" ht="28.8" hidden="1" outlineLevel="1" x14ac:dyDescent="0.3">
      <c r="A14" s="8" t="str">
        <f t="shared" ref="A14:A19" si="5">H14</f>
        <v>Aanlevering</v>
      </c>
      <c r="B14" s="8" t="s">
        <v>341</v>
      </c>
      <c r="C14" s="8" t="s">
        <v>352</v>
      </c>
      <c r="E14" s="255"/>
      <c r="G14" s="247"/>
      <c r="H14" s="18" t="s">
        <v>10</v>
      </c>
      <c r="I14" s="10"/>
      <c r="R14" s="1" t="s">
        <v>140</v>
      </c>
      <c r="S14" s="22" t="s">
        <v>272</v>
      </c>
      <c r="T14" s="22" t="s">
        <v>272</v>
      </c>
      <c r="V14" s="1" t="str">
        <f t="shared" si="1"/>
        <v>Ja</v>
      </c>
      <c r="W14" s="1" t="str">
        <f t="shared" si="2"/>
        <v>Ja</v>
      </c>
      <c r="X14" s="1" t="str">
        <f t="shared" si="3"/>
        <v>Ja</v>
      </c>
      <c r="Z14" s="1" t="s">
        <v>338</v>
      </c>
      <c r="AA14" s="1" t="s">
        <v>338</v>
      </c>
      <c r="AB14" s="1" t="s">
        <v>338</v>
      </c>
      <c r="AC14" s="1" t="s">
        <v>339</v>
      </c>
      <c r="AD14" s="1" t="s">
        <v>339</v>
      </c>
      <c r="AE14" s="1" t="s">
        <v>338</v>
      </c>
      <c r="AF14" s="1" t="s">
        <v>338</v>
      </c>
      <c r="AG14" s="1" t="s">
        <v>338</v>
      </c>
      <c r="AH14" s="1" t="s">
        <v>338</v>
      </c>
      <c r="AI14" s="1" t="s">
        <v>338</v>
      </c>
      <c r="AK14" s="1" t="s">
        <v>338</v>
      </c>
      <c r="AL14" s="1" t="s">
        <v>338</v>
      </c>
      <c r="AM14" s="1" t="s">
        <v>338</v>
      </c>
      <c r="AN14" s="1" t="s">
        <v>338</v>
      </c>
      <c r="AO14" s="1" t="s">
        <v>339</v>
      </c>
      <c r="AP14" s="1" t="s">
        <v>338</v>
      </c>
      <c r="AQ14" s="1" t="s">
        <v>338</v>
      </c>
      <c r="AS14" s="22"/>
    </row>
    <row r="15" spans="1:48" ht="14.4" hidden="1" customHeight="1" outlineLevel="1" x14ac:dyDescent="0.3">
      <c r="A15" s="8" t="str">
        <f t="shared" si="5"/>
        <v>Opdrachtnemer</v>
      </c>
      <c r="B15" s="8" t="s">
        <v>341</v>
      </c>
      <c r="C15" s="8" t="s">
        <v>352</v>
      </c>
      <c r="E15" s="255"/>
      <c r="G15" s="247"/>
      <c r="H15" s="18" t="s">
        <v>203</v>
      </c>
      <c r="I15" s="10"/>
      <c r="R15" s="1" t="s">
        <v>137</v>
      </c>
      <c r="S15" s="20"/>
      <c r="T15" s="20"/>
      <c r="V15" s="1" t="str">
        <f t="shared" si="1"/>
        <v>Ja</v>
      </c>
      <c r="W15" s="1" t="str">
        <f t="shared" si="2"/>
        <v>Ja</v>
      </c>
      <c r="X15" s="1" t="str">
        <f t="shared" si="3"/>
        <v>Ja</v>
      </c>
      <c r="Z15" s="1" t="s">
        <v>338</v>
      </c>
      <c r="AA15" s="1" t="s">
        <v>338</v>
      </c>
      <c r="AB15" s="1" t="s">
        <v>338</v>
      </c>
      <c r="AC15" s="1" t="s">
        <v>339</v>
      </c>
      <c r="AD15" s="1" t="s">
        <v>339</v>
      </c>
      <c r="AE15" s="1" t="s">
        <v>338</v>
      </c>
      <c r="AF15" s="1" t="s">
        <v>338</v>
      </c>
      <c r="AG15" s="1" t="s">
        <v>338</v>
      </c>
      <c r="AH15" s="1" t="s">
        <v>338</v>
      </c>
      <c r="AI15" s="1" t="s">
        <v>338</v>
      </c>
      <c r="AK15" s="1" t="s">
        <v>338</v>
      </c>
      <c r="AL15" s="1" t="s">
        <v>338</v>
      </c>
      <c r="AM15" s="1" t="s">
        <v>338</v>
      </c>
      <c r="AN15" s="1" t="s">
        <v>338</v>
      </c>
      <c r="AO15" s="1" t="s">
        <v>339</v>
      </c>
      <c r="AP15" s="1" t="s">
        <v>338</v>
      </c>
      <c r="AQ15" s="1" t="s">
        <v>338</v>
      </c>
      <c r="AS15" s="22"/>
    </row>
    <row r="16" spans="1:48" ht="14.4" hidden="1" customHeight="1" outlineLevel="1" x14ac:dyDescent="0.3">
      <c r="A16" s="8" t="str">
        <f t="shared" si="5"/>
        <v>DatumTechnischGereed</v>
      </c>
      <c r="B16" s="8" t="s">
        <v>341</v>
      </c>
      <c r="C16" s="8" t="s">
        <v>352</v>
      </c>
      <c r="E16" s="255"/>
      <c r="G16" s="247"/>
      <c r="H16" s="18" t="s">
        <v>11</v>
      </c>
      <c r="I16" s="10"/>
      <c r="R16" s="1" t="s">
        <v>141</v>
      </c>
      <c r="S16" s="20"/>
      <c r="T16" s="20"/>
      <c r="V16" s="1" t="str">
        <f t="shared" si="1"/>
        <v>Ja</v>
      </c>
      <c r="W16" s="1" t="str">
        <f t="shared" si="2"/>
        <v>Ja</v>
      </c>
      <c r="X16" s="1" t="str">
        <f t="shared" si="3"/>
        <v>Ja</v>
      </c>
      <c r="Z16" s="1" t="s">
        <v>338</v>
      </c>
      <c r="AA16" s="1" t="s">
        <v>338</v>
      </c>
      <c r="AB16" s="1" t="s">
        <v>338</v>
      </c>
      <c r="AC16" s="1" t="s">
        <v>339</v>
      </c>
      <c r="AD16" s="1" t="s">
        <v>339</v>
      </c>
      <c r="AE16" s="1" t="s">
        <v>338</v>
      </c>
      <c r="AF16" s="1" t="s">
        <v>338</v>
      </c>
      <c r="AG16" s="1" t="s">
        <v>338</v>
      </c>
      <c r="AH16" s="1" t="s">
        <v>338</v>
      </c>
      <c r="AI16" s="1" t="s">
        <v>338</v>
      </c>
      <c r="AK16" s="1" t="s">
        <v>338</v>
      </c>
      <c r="AL16" s="1" t="s">
        <v>338</v>
      </c>
      <c r="AM16" s="1" t="s">
        <v>338</v>
      </c>
      <c r="AN16" s="1" t="s">
        <v>338</v>
      </c>
      <c r="AO16" s="1" t="s">
        <v>339</v>
      </c>
      <c r="AP16" s="1" t="s">
        <v>338</v>
      </c>
      <c r="AQ16" s="1" t="s">
        <v>338</v>
      </c>
      <c r="AS16" s="22"/>
    </row>
    <row r="17" spans="1:45" ht="43.2" hidden="1" outlineLevel="1" x14ac:dyDescent="0.3">
      <c r="A17" s="3" t="str">
        <f t="shared" si="5"/>
        <v>Inmeetwijze</v>
      </c>
      <c r="B17" s="3" t="s">
        <v>341</v>
      </c>
      <c r="C17" s="3" t="s">
        <v>353</v>
      </c>
      <c r="E17" s="255"/>
      <c r="G17" s="247"/>
      <c r="H17" s="14" t="s">
        <v>12</v>
      </c>
      <c r="I17" s="10"/>
      <c r="R17" s="1" t="s">
        <v>142</v>
      </c>
      <c r="S17" s="22" t="s">
        <v>273</v>
      </c>
      <c r="T17" s="22" t="s">
        <v>273</v>
      </c>
      <c r="V17" s="1" t="str">
        <f t="shared" si="1"/>
        <v>Nee</v>
      </c>
      <c r="W17" s="1" t="str">
        <f t="shared" si="2"/>
        <v>Nee</v>
      </c>
      <c r="X17" s="1" t="str">
        <f t="shared" si="3"/>
        <v>Nee</v>
      </c>
      <c r="Z17" s="1" t="s">
        <v>338</v>
      </c>
      <c r="AA17" s="1" t="s">
        <v>338</v>
      </c>
      <c r="AB17" s="1" t="s">
        <v>338</v>
      </c>
      <c r="AC17" s="1" t="s">
        <v>339</v>
      </c>
      <c r="AD17" s="1" t="s">
        <v>339</v>
      </c>
      <c r="AE17" s="1" t="s">
        <v>338</v>
      </c>
      <c r="AF17" s="1" t="s">
        <v>338</v>
      </c>
      <c r="AG17" s="1" t="s">
        <v>338</v>
      </c>
      <c r="AH17" s="1" t="s">
        <v>340</v>
      </c>
      <c r="AI17" s="1" t="s">
        <v>341</v>
      </c>
      <c r="AK17" s="1" t="s">
        <v>341</v>
      </c>
      <c r="AL17" s="1" t="s">
        <v>341</v>
      </c>
      <c r="AM17" s="1" t="s">
        <v>341</v>
      </c>
      <c r="AN17" s="1" t="s">
        <v>341</v>
      </c>
      <c r="AO17" s="1" t="s">
        <v>339</v>
      </c>
      <c r="AP17" s="1" t="s">
        <v>341</v>
      </c>
      <c r="AQ17" s="1" t="s">
        <v>341</v>
      </c>
      <c r="AS17" s="22"/>
    </row>
    <row r="18" spans="1:45" ht="14.4" hidden="1" customHeight="1" outlineLevel="1" x14ac:dyDescent="0.3">
      <c r="A18" s="8" t="str">
        <f t="shared" si="5"/>
        <v>Opdrachtgever</v>
      </c>
      <c r="B18" s="8" t="s">
        <v>341</v>
      </c>
      <c r="C18" s="8" t="s">
        <v>352</v>
      </c>
      <c r="E18" s="255"/>
      <c r="G18" s="247"/>
      <c r="H18" s="18" t="s">
        <v>13</v>
      </c>
      <c r="I18" s="10"/>
      <c r="R18" s="1" t="s">
        <v>137</v>
      </c>
      <c r="S18" s="20"/>
      <c r="T18" s="20"/>
      <c r="V18" s="1" t="str">
        <f t="shared" si="1"/>
        <v>Ja</v>
      </c>
      <c r="W18" s="1" t="str">
        <f t="shared" si="2"/>
        <v>Ja</v>
      </c>
      <c r="X18" s="1" t="str">
        <f t="shared" si="3"/>
        <v>Ja</v>
      </c>
      <c r="Z18" s="1" t="s">
        <v>338</v>
      </c>
      <c r="AA18" s="1" t="s">
        <v>338</v>
      </c>
      <c r="AB18" s="1" t="s">
        <v>338</v>
      </c>
      <c r="AC18" s="1" t="s">
        <v>339</v>
      </c>
      <c r="AD18" s="1" t="s">
        <v>339</v>
      </c>
      <c r="AE18" s="1" t="s">
        <v>338</v>
      </c>
      <c r="AF18" s="1" t="s">
        <v>338</v>
      </c>
      <c r="AG18" s="1" t="s">
        <v>338</v>
      </c>
      <c r="AH18" s="1" t="s">
        <v>338</v>
      </c>
      <c r="AI18" s="1" t="s">
        <v>338</v>
      </c>
      <c r="AK18" s="1" t="s">
        <v>338</v>
      </c>
      <c r="AL18" s="1" t="s">
        <v>338</v>
      </c>
      <c r="AM18" s="1" t="s">
        <v>338</v>
      </c>
      <c r="AN18" s="1" t="s">
        <v>338</v>
      </c>
      <c r="AO18" s="1" t="s">
        <v>339</v>
      </c>
      <c r="AP18" s="1" t="s">
        <v>338</v>
      </c>
      <c r="AQ18" s="1" t="s">
        <v>338</v>
      </c>
      <c r="AS18" s="22"/>
    </row>
    <row r="19" spans="1:45" ht="28.8" hidden="1" outlineLevel="1" x14ac:dyDescent="0.3">
      <c r="A19" s="3" t="str">
        <f t="shared" si="5"/>
        <v>Opmerking [+]</v>
      </c>
      <c r="B19" s="3" t="s">
        <v>341</v>
      </c>
      <c r="C19" s="3" t="s">
        <v>353</v>
      </c>
      <c r="E19" s="255"/>
      <c r="G19" s="247"/>
      <c r="H19" s="14" t="s">
        <v>170</v>
      </c>
      <c r="I19" s="10"/>
      <c r="R19" s="1" t="s">
        <v>204</v>
      </c>
      <c r="S19" s="20"/>
      <c r="T19" s="20"/>
      <c r="V19" s="1" t="str">
        <f t="shared" si="1"/>
        <v>Optie</v>
      </c>
      <c r="W19" s="1" t="str">
        <f t="shared" si="2"/>
        <v>Optie</v>
      </c>
      <c r="X19" s="1" t="str">
        <f t="shared" si="3"/>
        <v>Optie</v>
      </c>
      <c r="Z19" s="1" t="s">
        <v>340</v>
      </c>
      <c r="AA19" s="1" t="s">
        <v>340</v>
      </c>
      <c r="AB19" s="1" t="s">
        <v>340</v>
      </c>
      <c r="AC19" s="1" t="s">
        <v>339</v>
      </c>
      <c r="AD19" s="1" t="s">
        <v>339</v>
      </c>
      <c r="AE19" s="1" t="s">
        <v>340</v>
      </c>
      <c r="AF19" s="1" t="s">
        <v>340</v>
      </c>
      <c r="AG19" s="1" t="s">
        <v>340</v>
      </c>
      <c r="AH19" s="1" t="s">
        <v>340</v>
      </c>
      <c r="AI19" s="1" t="s">
        <v>340</v>
      </c>
      <c r="AK19" s="1" t="s">
        <v>340</v>
      </c>
      <c r="AL19" s="1" t="s">
        <v>340</v>
      </c>
      <c r="AM19" s="1" t="s">
        <v>340</v>
      </c>
      <c r="AN19" s="1" t="s">
        <v>340</v>
      </c>
      <c r="AO19" s="1" t="s">
        <v>339</v>
      </c>
      <c r="AP19" s="1" t="s">
        <v>340</v>
      </c>
      <c r="AQ19" s="1" t="s">
        <v>340</v>
      </c>
      <c r="AS19" s="22" t="s">
        <v>343</v>
      </c>
    </row>
    <row r="20" spans="1:45" ht="144" hidden="1" outlineLevel="2" x14ac:dyDescent="0.3">
      <c r="A20" s="8" t="str">
        <f>J20</f>
        <v>Code</v>
      </c>
      <c r="B20" s="8" t="s">
        <v>341</v>
      </c>
      <c r="C20" s="8" t="s">
        <v>352</v>
      </c>
      <c r="E20" s="255"/>
      <c r="G20" s="247"/>
      <c r="H20" s="10"/>
      <c r="I20" s="251" t="s">
        <v>168</v>
      </c>
      <c r="J20" s="8" t="s">
        <v>14</v>
      </c>
      <c r="K20" s="10"/>
      <c r="R20" s="1" t="s">
        <v>143</v>
      </c>
      <c r="S20" s="22" t="s">
        <v>274</v>
      </c>
      <c r="T20" s="22" t="s">
        <v>274</v>
      </c>
      <c r="V20" s="1" t="str">
        <f t="shared" si="1"/>
        <v>Ja</v>
      </c>
      <c r="W20" s="1" t="str">
        <f t="shared" si="2"/>
        <v>Ja</v>
      </c>
      <c r="X20" s="1" t="str">
        <f t="shared" si="3"/>
        <v>Ja</v>
      </c>
      <c r="Z20" s="1" t="s">
        <v>338</v>
      </c>
      <c r="AA20" s="1" t="s">
        <v>338</v>
      </c>
      <c r="AB20" s="1" t="s">
        <v>338</v>
      </c>
      <c r="AC20" s="1" t="s">
        <v>339</v>
      </c>
      <c r="AD20" s="1" t="s">
        <v>339</v>
      </c>
      <c r="AE20" s="1" t="s">
        <v>338</v>
      </c>
      <c r="AF20" s="1" t="s">
        <v>344</v>
      </c>
      <c r="AG20" s="1" t="s">
        <v>338</v>
      </c>
      <c r="AH20" s="1" t="s">
        <v>338</v>
      </c>
      <c r="AI20" s="1" t="s">
        <v>338</v>
      </c>
      <c r="AK20" s="1" t="s">
        <v>338</v>
      </c>
      <c r="AL20" s="1" t="s">
        <v>338</v>
      </c>
      <c r="AM20" s="1" t="s">
        <v>338</v>
      </c>
      <c r="AN20" s="1" t="s">
        <v>338</v>
      </c>
      <c r="AO20" s="1" t="s">
        <v>339</v>
      </c>
      <c r="AP20" s="1" t="s">
        <v>338</v>
      </c>
      <c r="AQ20" s="1" t="s">
        <v>338</v>
      </c>
      <c r="AS20" s="22"/>
    </row>
    <row r="21" spans="1:45" ht="14.4" hidden="1" customHeight="1" outlineLevel="2" x14ac:dyDescent="0.3">
      <c r="A21" s="8" t="str">
        <f>J21</f>
        <v>Toelichting</v>
      </c>
      <c r="B21" s="8" t="s">
        <v>341</v>
      </c>
      <c r="C21" s="8" t="s">
        <v>352</v>
      </c>
      <c r="E21" s="255"/>
      <c r="G21" s="247"/>
      <c r="I21" s="251"/>
      <c r="J21" s="8" t="s">
        <v>15</v>
      </c>
      <c r="K21" s="10"/>
      <c r="R21" s="1" t="s">
        <v>137</v>
      </c>
      <c r="S21" s="20"/>
      <c r="T21" s="20"/>
      <c r="V21" s="1" t="str">
        <f t="shared" si="1"/>
        <v>Ja</v>
      </c>
      <c r="W21" s="1" t="str">
        <f t="shared" si="2"/>
        <v>Ja</v>
      </c>
      <c r="X21" s="1" t="str">
        <f t="shared" si="3"/>
        <v>Ja</v>
      </c>
      <c r="Z21" s="1" t="s">
        <v>338</v>
      </c>
      <c r="AA21" s="1" t="s">
        <v>338</v>
      </c>
      <c r="AB21" s="1" t="s">
        <v>338</v>
      </c>
      <c r="AC21" s="1" t="s">
        <v>339</v>
      </c>
      <c r="AD21" s="1" t="s">
        <v>339</v>
      </c>
      <c r="AE21" s="1" t="s">
        <v>338</v>
      </c>
      <c r="AF21" s="1" t="s">
        <v>338</v>
      </c>
      <c r="AG21" s="1" t="s">
        <v>338</v>
      </c>
      <c r="AH21" s="1" t="s">
        <v>338</v>
      </c>
      <c r="AI21" s="1" t="s">
        <v>338</v>
      </c>
      <c r="AK21" s="1" t="s">
        <v>338</v>
      </c>
      <c r="AL21" s="1" t="s">
        <v>338</v>
      </c>
      <c r="AM21" s="1" t="s">
        <v>338</v>
      </c>
      <c r="AN21" s="1" t="s">
        <v>338</v>
      </c>
      <c r="AO21" s="1" t="s">
        <v>339</v>
      </c>
      <c r="AP21" s="1" t="s">
        <v>338</v>
      </c>
      <c r="AQ21" s="1" t="s">
        <v>338</v>
      </c>
      <c r="AS21" s="22"/>
    </row>
    <row r="22" spans="1:45" ht="14.4" hidden="1" customHeight="1" outlineLevel="1" collapsed="1" x14ac:dyDescent="0.3">
      <c r="A22" s="3" t="str">
        <f>H22</f>
        <v>Ordertype</v>
      </c>
      <c r="B22" s="3" t="s">
        <v>341</v>
      </c>
      <c r="C22" s="3" t="s">
        <v>353</v>
      </c>
      <c r="E22" s="255"/>
      <c r="G22" s="247"/>
      <c r="H22" s="14" t="s">
        <v>16</v>
      </c>
      <c r="I22" s="10"/>
      <c r="R22" s="1" t="s">
        <v>137</v>
      </c>
      <c r="S22" s="20"/>
      <c r="T22" s="20"/>
      <c r="V22" s="1" t="str">
        <f t="shared" si="1"/>
        <v>Nee</v>
      </c>
      <c r="W22" s="1" t="str">
        <f t="shared" si="2"/>
        <v>Nee</v>
      </c>
      <c r="X22" s="1" t="str">
        <f t="shared" si="3"/>
        <v>Nee</v>
      </c>
      <c r="Z22" s="1" t="s">
        <v>341</v>
      </c>
      <c r="AA22" s="1" t="s">
        <v>341</v>
      </c>
      <c r="AB22" s="1" t="s">
        <v>341</v>
      </c>
      <c r="AC22" s="1" t="s">
        <v>339</v>
      </c>
      <c r="AD22" s="1" t="s">
        <v>339</v>
      </c>
      <c r="AE22" s="1" t="s">
        <v>341</v>
      </c>
      <c r="AF22" s="1" t="s">
        <v>341</v>
      </c>
      <c r="AG22" s="1" t="s">
        <v>341</v>
      </c>
      <c r="AH22" s="1" t="s">
        <v>341</v>
      </c>
      <c r="AI22" s="1" t="s">
        <v>341</v>
      </c>
      <c r="AK22" s="1" t="s">
        <v>341</v>
      </c>
      <c r="AL22" s="1" t="s">
        <v>341</v>
      </c>
      <c r="AM22" s="1" t="s">
        <v>341</v>
      </c>
      <c r="AN22" s="1" t="s">
        <v>341</v>
      </c>
      <c r="AO22" s="1" t="s">
        <v>339</v>
      </c>
      <c r="AP22" s="1" t="s">
        <v>341</v>
      </c>
      <c r="AQ22" s="1" t="s">
        <v>341</v>
      </c>
      <c r="AS22" s="173"/>
    </row>
    <row r="23" spans="1:45" ht="14.4" hidden="1" customHeight="1" outlineLevel="1" x14ac:dyDescent="0.3">
      <c r="A23" s="8" t="str">
        <f>H23</f>
        <v>Choice[+]</v>
      </c>
      <c r="B23" s="8" t="s">
        <v>341</v>
      </c>
      <c r="C23" s="8" t="s">
        <v>352</v>
      </c>
      <c r="E23" s="255"/>
      <c r="G23" s="247"/>
      <c r="H23" s="19" t="s">
        <v>171</v>
      </c>
      <c r="I23" s="11"/>
      <c r="R23" s="1" t="s">
        <v>17</v>
      </c>
      <c r="S23" s="20"/>
      <c r="T23" s="20"/>
      <c r="V23" s="1" t="str">
        <f t="shared" si="1"/>
        <v>Ja</v>
      </c>
      <c r="W23" s="1" t="str">
        <f t="shared" si="2"/>
        <v>Ja</v>
      </c>
      <c r="X23" s="1" t="str">
        <f t="shared" si="3"/>
        <v>Ja</v>
      </c>
      <c r="Z23" s="1" t="s">
        <v>338</v>
      </c>
      <c r="AA23" s="1" t="s">
        <v>338</v>
      </c>
      <c r="AB23" s="1" t="s">
        <v>338</v>
      </c>
      <c r="AC23" s="1" t="s">
        <v>339</v>
      </c>
      <c r="AD23" s="1" t="s">
        <v>339</v>
      </c>
      <c r="AE23" s="1" t="s">
        <v>338</v>
      </c>
      <c r="AF23" s="1" t="s">
        <v>338</v>
      </c>
      <c r="AG23" s="1" t="s">
        <v>338</v>
      </c>
      <c r="AH23" s="1" t="s">
        <v>338</v>
      </c>
      <c r="AI23" s="1" t="s">
        <v>338</v>
      </c>
      <c r="AK23" s="1" t="s">
        <v>338</v>
      </c>
      <c r="AL23" s="1" t="s">
        <v>338</v>
      </c>
      <c r="AM23" s="1" t="s">
        <v>338</v>
      </c>
      <c r="AN23" s="1" t="s">
        <v>338</v>
      </c>
      <c r="AO23" s="1" t="s">
        <v>339</v>
      </c>
      <c r="AP23" s="1" t="s">
        <v>338</v>
      </c>
      <c r="AQ23" s="1" t="s">
        <v>338</v>
      </c>
      <c r="AS23" s="22"/>
    </row>
    <row r="24" spans="1:45" ht="14.4" hidden="1" customHeight="1" outlineLevel="2" x14ac:dyDescent="0.3">
      <c r="A24" s="3" t="str">
        <f>J24</f>
        <v>AansluitingGas [+]</v>
      </c>
      <c r="B24" s="3" t="s">
        <v>341</v>
      </c>
      <c r="C24" s="3" t="s">
        <v>353</v>
      </c>
      <c r="E24" s="255"/>
      <c r="G24" s="247"/>
      <c r="H24" s="12"/>
      <c r="I24" s="253" t="s">
        <v>17</v>
      </c>
      <c r="J24" s="14" t="s">
        <v>173</v>
      </c>
      <c r="K24" s="10"/>
      <c r="R24" s="1" t="s">
        <v>205</v>
      </c>
      <c r="S24" s="20"/>
      <c r="T24" s="20"/>
      <c r="V24" s="1" t="str">
        <f t="shared" si="1"/>
        <v>Optie</v>
      </c>
      <c r="W24" s="1" t="str">
        <f t="shared" si="2"/>
        <v>Optie</v>
      </c>
      <c r="X24" s="1" t="str">
        <f t="shared" si="3"/>
        <v>Optie</v>
      </c>
      <c r="Z24" s="1" t="s">
        <v>340</v>
      </c>
      <c r="AA24" s="1" t="s">
        <v>340</v>
      </c>
      <c r="AB24" s="1" t="s">
        <v>340</v>
      </c>
      <c r="AC24" s="1" t="s">
        <v>339</v>
      </c>
      <c r="AD24" s="1" t="s">
        <v>339</v>
      </c>
      <c r="AE24" s="1" t="s">
        <v>340</v>
      </c>
      <c r="AF24" s="1" t="s">
        <v>340</v>
      </c>
      <c r="AG24" s="1" t="s">
        <v>340</v>
      </c>
      <c r="AH24" s="1" t="s">
        <v>340</v>
      </c>
      <c r="AI24" s="1" t="s">
        <v>340</v>
      </c>
      <c r="AK24" s="1" t="s">
        <v>340</v>
      </c>
      <c r="AL24" s="1" t="s">
        <v>340</v>
      </c>
      <c r="AM24" s="1" t="s">
        <v>340</v>
      </c>
      <c r="AN24" s="1" t="s">
        <v>340</v>
      </c>
      <c r="AO24" s="1" t="s">
        <v>339</v>
      </c>
      <c r="AP24" s="1" t="s">
        <v>340</v>
      </c>
      <c r="AQ24" s="1" t="s">
        <v>340</v>
      </c>
      <c r="AS24" s="22"/>
    </row>
    <row r="25" spans="1:45" ht="14.4" hidden="1" customHeight="1" outlineLevel="3" x14ac:dyDescent="0.3">
      <c r="A25" s="8" t="str">
        <f>L25</f>
        <v>EANcode</v>
      </c>
      <c r="B25" s="8" t="s">
        <v>341</v>
      </c>
      <c r="C25" s="8" t="s">
        <v>352</v>
      </c>
      <c r="E25" s="255"/>
      <c r="G25" s="247"/>
      <c r="H25" s="12"/>
      <c r="I25" s="253"/>
      <c r="J25" s="7"/>
      <c r="K25" s="251" t="s">
        <v>18</v>
      </c>
      <c r="L25" s="18" t="s">
        <v>19</v>
      </c>
      <c r="M25" s="10"/>
      <c r="R25" s="1" t="s">
        <v>144</v>
      </c>
      <c r="S25" s="20"/>
      <c r="T25" s="20"/>
      <c r="V25" s="1" t="str">
        <f t="shared" si="1"/>
        <v>Ja</v>
      </c>
      <c r="W25" s="1" t="str">
        <f t="shared" si="2"/>
        <v>Ja</v>
      </c>
      <c r="X25" s="1" t="str">
        <f t="shared" si="3"/>
        <v>Ja</v>
      </c>
      <c r="Z25" s="1" t="s">
        <v>338</v>
      </c>
      <c r="AA25" s="1" t="s">
        <v>338</v>
      </c>
      <c r="AB25" s="1" t="s">
        <v>338</v>
      </c>
      <c r="AC25" s="1" t="s">
        <v>339</v>
      </c>
      <c r="AD25" s="1" t="s">
        <v>339</v>
      </c>
      <c r="AE25" s="1" t="s">
        <v>338</v>
      </c>
      <c r="AF25" s="1" t="s">
        <v>338</v>
      </c>
      <c r="AG25" s="1" t="s">
        <v>338</v>
      </c>
      <c r="AH25" s="1" t="s">
        <v>338</v>
      </c>
      <c r="AI25" s="1" t="s">
        <v>338</v>
      </c>
      <c r="AK25" s="1" t="s">
        <v>338</v>
      </c>
      <c r="AL25" s="1" t="s">
        <v>338</v>
      </c>
      <c r="AM25" s="1" t="s">
        <v>338</v>
      </c>
      <c r="AN25" s="1" t="s">
        <v>338</v>
      </c>
      <c r="AO25" s="1" t="s">
        <v>339</v>
      </c>
      <c r="AP25" s="1" t="s">
        <v>338</v>
      </c>
      <c r="AQ25" s="1" t="s">
        <v>338</v>
      </c>
      <c r="AS25" s="22"/>
    </row>
    <row r="26" spans="1:45" ht="57.6" hidden="1" customHeight="1" outlineLevel="3" x14ac:dyDescent="0.3">
      <c r="A26" s="8" t="str">
        <f t="shared" ref="A26:A45" si="6">L26</f>
        <v>UitgevoerdeActiviteit</v>
      </c>
      <c r="B26" s="8" t="s">
        <v>341</v>
      </c>
      <c r="C26" s="8" t="s">
        <v>352</v>
      </c>
      <c r="E26" s="255"/>
      <c r="G26" s="247"/>
      <c r="I26" s="253"/>
      <c r="K26" s="251"/>
      <c r="L26" s="18" t="s">
        <v>20</v>
      </c>
      <c r="M26" s="10"/>
      <c r="R26" s="1" t="s">
        <v>145</v>
      </c>
      <c r="S26" s="22" t="s">
        <v>275</v>
      </c>
      <c r="T26" s="22" t="s">
        <v>275</v>
      </c>
      <c r="V26" s="1" t="str">
        <f t="shared" si="1"/>
        <v>Ja</v>
      </c>
      <c r="W26" s="1" t="str">
        <f t="shared" si="2"/>
        <v>Ja</v>
      </c>
      <c r="X26" s="1" t="str">
        <f t="shared" si="3"/>
        <v>Ja</v>
      </c>
      <c r="Z26" s="1" t="s">
        <v>338</v>
      </c>
      <c r="AA26" s="1" t="s">
        <v>338</v>
      </c>
      <c r="AB26" s="1" t="s">
        <v>338</v>
      </c>
      <c r="AC26" s="1" t="s">
        <v>339</v>
      </c>
      <c r="AD26" s="1" t="s">
        <v>339</v>
      </c>
      <c r="AE26" s="1" t="s">
        <v>338</v>
      </c>
      <c r="AF26" s="1" t="s">
        <v>338</v>
      </c>
      <c r="AG26" s="1" t="s">
        <v>338</v>
      </c>
      <c r="AH26" s="1" t="s">
        <v>338</v>
      </c>
      <c r="AI26" s="1" t="s">
        <v>338</v>
      </c>
      <c r="AK26" s="1" t="s">
        <v>338</v>
      </c>
      <c r="AL26" s="1" t="s">
        <v>338</v>
      </c>
      <c r="AM26" s="1" t="s">
        <v>338</v>
      </c>
      <c r="AN26" s="1" t="s">
        <v>338</v>
      </c>
      <c r="AO26" s="1" t="s">
        <v>339</v>
      </c>
      <c r="AP26" s="1" t="s">
        <v>338</v>
      </c>
      <c r="AQ26" s="1" t="s">
        <v>338</v>
      </c>
      <c r="AS26" s="22"/>
    </row>
    <row r="27" spans="1:45" ht="14.4" hidden="1" customHeight="1" outlineLevel="3" x14ac:dyDescent="0.3">
      <c r="A27" s="3" t="str">
        <f t="shared" si="6"/>
        <v>EANPrimair</v>
      </c>
      <c r="B27" s="3" t="s">
        <v>341</v>
      </c>
      <c r="C27" s="3" t="s">
        <v>353</v>
      </c>
      <c r="E27" s="255"/>
      <c r="G27" s="247"/>
      <c r="I27" s="253"/>
      <c r="K27" s="251"/>
      <c r="L27" s="14" t="s">
        <v>21</v>
      </c>
      <c r="M27" s="10"/>
      <c r="R27" s="1" t="s">
        <v>144</v>
      </c>
      <c r="S27" s="20"/>
      <c r="T27" s="20"/>
      <c r="V27" s="1" t="str">
        <f t="shared" si="1"/>
        <v>Nee</v>
      </c>
      <c r="W27" s="1" t="str">
        <f t="shared" si="2"/>
        <v>Nee</v>
      </c>
      <c r="X27" s="1" t="str">
        <f t="shared" si="3"/>
        <v>Nee</v>
      </c>
      <c r="Z27" s="1" t="s">
        <v>341</v>
      </c>
      <c r="AA27" s="1" t="s">
        <v>341</v>
      </c>
      <c r="AB27" s="1" t="s">
        <v>341</v>
      </c>
      <c r="AC27" s="1" t="s">
        <v>339</v>
      </c>
      <c r="AD27" s="1" t="s">
        <v>339</v>
      </c>
      <c r="AE27" s="1" t="s">
        <v>341</v>
      </c>
      <c r="AF27" s="1" t="s">
        <v>341</v>
      </c>
      <c r="AG27" s="1" t="s">
        <v>341</v>
      </c>
      <c r="AH27" s="1" t="s">
        <v>341</v>
      </c>
      <c r="AI27" s="1" t="s">
        <v>341</v>
      </c>
      <c r="AK27" s="1" t="s">
        <v>341</v>
      </c>
      <c r="AL27" s="1" t="s">
        <v>341</v>
      </c>
      <c r="AM27" s="1" t="s">
        <v>341</v>
      </c>
      <c r="AN27" s="1" t="s">
        <v>341</v>
      </c>
      <c r="AO27" s="1" t="s">
        <v>339</v>
      </c>
      <c r="AP27" s="1" t="s">
        <v>341</v>
      </c>
      <c r="AQ27" s="1" t="s">
        <v>341</v>
      </c>
      <c r="AS27" s="173"/>
    </row>
    <row r="28" spans="1:45" ht="216" hidden="1" customHeight="1" outlineLevel="3" x14ac:dyDescent="0.3">
      <c r="A28" s="3" t="str">
        <f t="shared" si="6"/>
        <v>Aansluitpakket</v>
      </c>
      <c r="B28" s="3" t="s">
        <v>338</v>
      </c>
      <c r="C28" s="3" t="s">
        <v>353</v>
      </c>
      <c r="E28" s="255"/>
      <c r="G28" s="247"/>
      <c r="I28" s="253"/>
      <c r="K28" s="251"/>
      <c r="L28" s="14" t="s">
        <v>22</v>
      </c>
      <c r="M28" s="10"/>
      <c r="R28" s="1" t="s">
        <v>146</v>
      </c>
      <c r="S28" s="22" t="s">
        <v>381</v>
      </c>
      <c r="T28" s="22" t="s">
        <v>350</v>
      </c>
      <c r="V28" s="1" t="str">
        <f t="shared" si="1"/>
        <v>Nee</v>
      </c>
      <c r="W28" s="1" t="str">
        <f t="shared" si="2"/>
        <v>Nee</v>
      </c>
      <c r="X28" s="1" t="str">
        <f t="shared" si="3"/>
        <v>Nee</v>
      </c>
      <c r="Z28" s="1" t="s">
        <v>338</v>
      </c>
      <c r="AA28" s="1" t="s">
        <v>340</v>
      </c>
      <c r="AB28" s="1" t="s">
        <v>340</v>
      </c>
      <c r="AC28" s="1" t="s">
        <v>339</v>
      </c>
      <c r="AD28" s="1" t="s">
        <v>339</v>
      </c>
      <c r="AE28" s="1" t="s">
        <v>341</v>
      </c>
      <c r="AF28" s="1" t="s">
        <v>338</v>
      </c>
      <c r="AG28" s="1" t="s">
        <v>340</v>
      </c>
      <c r="AH28" s="1" t="s">
        <v>340</v>
      </c>
      <c r="AI28" s="1" t="s">
        <v>341</v>
      </c>
      <c r="AK28" s="1" t="s">
        <v>341</v>
      </c>
      <c r="AL28" s="1" t="s">
        <v>341</v>
      </c>
      <c r="AM28" s="1" t="s">
        <v>341</v>
      </c>
      <c r="AN28" s="1" t="s">
        <v>341</v>
      </c>
      <c r="AO28" s="1" t="s">
        <v>339</v>
      </c>
      <c r="AP28" s="1" t="s">
        <v>341</v>
      </c>
      <c r="AQ28" s="1" t="s">
        <v>341</v>
      </c>
      <c r="AS28" s="22"/>
    </row>
    <row r="29" spans="1:45" ht="201.6" hidden="1" customHeight="1" outlineLevel="3" x14ac:dyDescent="0.3">
      <c r="A29" s="3" t="str">
        <f t="shared" si="6"/>
        <v>Aansluitwijze</v>
      </c>
      <c r="B29" s="3" t="s">
        <v>338</v>
      </c>
      <c r="C29" s="3" t="s">
        <v>353</v>
      </c>
      <c r="E29" s="255"/>
      <c r="G29" s="247"/>
      <c r="I29" s="253"/>
      <c r="K29" s="251"/>
      <c r="L29" s="14" t="s">
        <v>23</v>
      </c>
      <c r="M29" s="10"/>
      <c r="R29" s="1" t="s">
        <v>147</v>
      </c>
      <c r="S29" s="22" t="s">
        <v>276</v>
      </c>
      <c r="T29" s="22" t="s">
        <v>276</v>
      </c>
      <c r="V29" s="1" t="str">
        <f t="shared" si="1"/>
        <v>Nee</v>
      </c>
      <c r="W29" s="1" t="str">
        <f t="shared" si="2"/>
        <v>Optie</v>
      </c>
      <c r="X29" s="1" t="str">
        <f t="shared" si="3"/>
        <v>Optie</v>
      </c>
      <c r="Z29" s="1" t="s">
        <v>338</v>
      </c>
      <c r="AA29" s="1" t="s">
        <v>338</v>
      </c>
      <c r="AB29" s="1" t="s">
        <v>338</v>
      </c>
      <c r="AC29" s="1" t="s">
        <v>339</v>
      </c>
      <c r="AD29" s="1" t="s">
        <v>339</v>
      </c>
      <c r="AE29" s="1" t="s">
        <v>341</v>
      </c>
      <c r="AF29" s="1" t="s">
        <v>338</v>
      </c>
      <c r="AG29" s="1" t="s">
        <v>338</v>
      </c>
      <c r="AH29" s="1" t="s">
        <v>340</v>
      </c>
      <c r="AI29" s="1" t="s">
        <v>341</v>
      </c>
      <c r="AK29" s="1" t="s">
        <v>340</v>
      </c>
      <c r="AL29" s="1" t="s">
        <v>340</v>
      </c>
      <c r="AM29" s="1" t="s">
        <v>340</v>
      </c>
      <c r="AN29" s="1" t="s">
        <v>341</v>
      </c>
      <c r="AO29" s="1" t="s">
        <v>339</v>
      </c>
      <c r="AP29" s="1" t="s">
        <v>340</v>
      </c>
      <c r="AQ29" s="1" t="s">
        <v>341</v>
      </c>
      <c r="AS29" s="22" t="s">
        <v>633</v>
      </c>
    </row>
    <row r="30" spans="1:45" ht="14.4" hidden="1" customHeight="1" outlineLevel="3" x14ac:dyDescent="0.3">
      <c r="A30" s="9" t="str">
        <f t="shared" si="6"/>
        <v>Afgeperst</v>
      </c>
      <c r="B30" s="9" t="s">
        <v>338</v>
      </c>
      <c r="C30" s="9" t="s">
        <v>354</v>
      </c>
      <c r="E30" s="255"/>
      <c r="G30" s="247"/>
      <c r="I30" s="253"/>
      <c r="K30" s="251"/>
      <c r="L30" s="13" t="s">
        <v>24</v>
      </c>
      <c r="M30" s="10"/>
      <c r="R30" s="1" t="s">
        <v>148</v>
      </c>
      <c r="S30" s="1"/>
      <c r="T30" s="1"/>
      <c r="V30" s="1" t="str">
        <f t="shared" si="1"/>
        <v>Nee</v>
      </c>
      <c r="W30" s="1" t="str">
        <f t="shared" si="2"/>
        <v>Nee</v>
      </c>
      <c r="X30" s="1" t="str">
        <f t="shared" si="3"/>
        <v>Nee</v>
      </c>
      <c r="Z30" s="1" t="s">
        <v>341</v>
      </c>
      <c r="AA30" s="1" t="s">
        <v>341</v>
      </c>
      <c r="AB30" s="1" t="s">
        <v>341</v>
      </c>
      <c r="AC30" s="1" t="s">
        <v>339</v>
      </c>
      <c r="AD30" s="1" t="s">
        <v>339</v>
      </c>
      <c r="AE30" s="1" t="s">
        <v>341</v>
      </c>
      <c r="AF30" s="1" t="s">
        <v>341</v>
      </c>
      <c r="AG30" s="1" t="s">
        <v>341</v>
      </c>
      <c r="AH30" s="1" t="s">
        <v>341</v>
      </c>
      <c r="AI30" s="1" t="s">
        <v>341</v>
      </c>
      <c r="AK30" s="1" t="s">
        <v>341</v>
      </c>
      <c r="AL30" s="1" t="s">
        <v>341</v>
      </c>
      <c r="AM30" s="1" t="s">
        <v>341</v>
      </c>
      <c r="AN30" s="1" t="s">
        <v>341</v>
      </c>
      <c r="AO30" s="1" t="s">
        <v>339</v>
      </c>
      <c r="AP30" s="1" t="s">
        <v>341</v>
      </c>
      <c r="AQ30" s="1" t="s">
        <v>341</v>
      </c>
      <c r="AS30" s="22"/>
    </row>
    <row r="31" spans="1:45" ht="72" hidden="1" customHeight="1" outlineLevel="3" x14ac:dyDescent="0.3">
      <c r="A31" s="3" t="str">
        <f t="shared" si="6"/>
        <v>AfnemerG</v>
      </c>
      <c r="B31" s="3" t="s">
        <v>344</v>
      </c>
      <c r="C31" s="3" t="s">
        <v>353</v>
      </c>
      <c r="E31" s="255"/>
      <c r="G31" s="247"/>
      <c r="I31" s="253"/>
      <c r="K31" s="251"/>
      <c r="L31" s="14" t="s">
        <v>25</v>
      </c>
      <c r="M31" s="10"/>
      <c r="R31" s="1" t="s">
        <v>149</v>
      </c>
      <c r="S31" s="22" t="s">
        <v>277</v>
      </c>
      <c r="T31" s="22" t="s">
        <v>374</v>
      </c>
      <c r="V31" s="1" t="str">
        <f t="shared" si="1"/>
        <v>Nee</v>
      </c>
      <c r="W31" s="1" t="str">
        <f t="shared" si="2"/>
        <v>Ja</v>
      </c>
      <c r="X31" s="1" t="str">
        <f t="shared" si="3"/>
        <v>Ja</v>
      </c>
      <c r="Z31" s="1" t="s">
        <v>338</v>
      </c>
      <c r="AA31" s="1" t="s">
        <v>338</v>
      </c>
      <c r="AB31" s="1" t="s">
        <v>338</v>
      </c>
      <c r="AC31" s="1" t="s">
        <v>339</v>
      </c>
      <c r="AD31" s="1" t="s">
        <v>339</v>
      </c>
      <c r="AE31" s="1" t="s">
        <v>338</v>
      </c>
      <c r="AF31" s="1" t="s">
        <v>338</v>
      </c>
      <c r="AG31" s="1" t="s">
        <v>338</v>
      </c>
      <c r="AH31" s="1" t="s">
        <v>340</v>
      </c>
      <c r="AI31" s="1" t="s">
        <v>341</v>
      </c>
      <c r="AK31" s="1" t="s">
        <v>338</v>
      </c>
      <c r="AL31" s="1" t="s">
        <v>338</v>
      </c>
      <c r="AM31" s="1" t="s">
        <v>338</v>
      </c>
      <c r="AN31" s="1" t="s">
        <v>338</v>
      </c>
      <c r="AO31" s="1" t="s">
        <v>339</v>
      </c>
      <c r="AP31" s="1" t="s">
        <v>340</v>
      </c>
      <c r="AQ31" s="1" t="s">
        <v>341</v>
      </c>
      <c r="AS31" s="22"/>
    </row>
    <row r="32" spans="1:45" ht="43.2" hidden="1" customHeight="1" outlineLevel="3" x14ac:dyDescent="0.3">
      <c r="A32" s="9" t="str">
        <f t="shared" si="6"/>
        <v>BKlep</v>
      </c>
      <c r="B32" s="9" t="s">
        <v>338</v>
      </c>
      <c r="C32" s="9" t="s">
        <v>354</v>
      </c>
      <c r="E32" s="255"/>
      <c r="G32" s="247"/>
      <c r="I32" s="253"/>
      <c r="K32" s="251"/>
      <c r="L32" s="13" t="s">
        <v>26</v>
      </c>
      <c r="M32" s="10"/>
      <c r="R32" s="1" t="s">
        <v>150</v>
      </c>
      <c r="S32" s="22" t="s">
        <v>278</v>
      </c>
      <c r="T32" s="22"/>
      <c r="V32" s="1" t="str">
        <f t="shared" si="1"/>
        <v>Nee</v>
      </c>
      <c r="W32" s="1" t="str">
        <f t="shared" si="2"/>
        <v>Nee</v>
      </c>
      <c r="X32" s="1" t="str">
        <f t="shared" si="3"/>
        <v>Nee</v>
      </c>
      <c r="Z32" s="1" t="s">
        <v>341</v>
      </c>
      <c r="AA32" s="1" t="s">
        <v>341</v>
      </c>
      <c r="AB32" s="1" t="s">
        <v>341</v>
      </c>
      <c r="AC32" s="1" t="s">
        <v>339</v>
      </c>
      <c r="AD32" s="1" t="s">
        <v>339</v>
      </c>
      <c r="AE32" s="1" t="s">
        <v>341</v>
      </c>
      <c r="AF32" s="1" t="s">
        <v>341</v>
      </c>
      <c r="AG32" s="1" t="s">
        <v>341</v>
      </c>
      <c r="AH32" s="1" t="s">
        <v>341</v>
      </c>
      <c r="AI32" s="1" t="s">
        <v>341</v>
      </c>
      <c r="AK32" s="1" t="s">
        <v>341</v>
      </c>
      <c r="AL32" s="1" t="s">
        <v>341</v>
      </c>
      <c r="AM32" s="1" t="s">
        <v>341</v>
      </c>
      <c r="AN32" s="1" t="s">
        <v>341</v>
      </c>
      <c r="AO32" s="1" t="s">
        <v>339</v>
      </c>
      <c r="AP32" s="1" t="s">
        <v>341</v>
      </c>
      <c r="AQ32" s="1" t="s">
        <v>341</v>
      </c>
      <c r="AS32" s="22"/>
    </row>
    <row r="33" spans="1:45" ht="86.4" hidden="1" customHeight="1" outlineLevel="3" x14ac:dyDescent="0.3">
      <c r="A33" s="3" t="str">
        <f t="shared" si="6"/>
        <v>Capaciteit</v>
      </c>
      <c r="B33" s="3" t="s">
        <v>338</v>
      </c>
      <c r="C33" s="3" t="s">
        <v>353</v>
      </c>
      <c r="E33" s="255"/>
      <c r="G33" s="247"/>
      <c r="I33" s="253"/>
      <c r="K33" s="251"/>
      <c r="L33" s="14" t="s">
        <v>27</v>
      </c>
      <c r="M33" s="10"/>
      <c r="R33" s="1" t="s">
        <v>151</v>
      </c>
      <c r="S33" s="22" t="s">
        <v>279</v>
      </c>
      <c r="T33" s="22" t="s">
        <v>279</v>
      </c>
      <c r="V33" s="1" t="str">
        <f t="shared" si="1"/>
        <v>Nee</v>
      </c>
      <c r="W33" s="1" t="str">
        <f t="shared" si="2"/>
        <v>Ja</v>
      </c>
      <c r="X33" s="1" t="str">
        <f t="shared" si="3"/>
        <v>Ja</v>
      </c>
      <c r="Z33" s="1" t="s">
        <v>338</v>
      </c>
      <c r="AA33" s="1" t="s">
        <v>338</v>
      </c>
      <c r="AB33" s="1" t="s">
        <v>338</v>
      </c>
      <c r="AC33" s="1" t="s">
        <v>339</v>
      </c>
      <c r="AD33" s="1" t="s">
        <v>339</v>
      </c>
      <c r="AE33" s="1" t="s">
        <v>341</v>
      </c>
      <c r="AF33" s="1" t="s">
        <v>338</v>
      </c>
      <c r="AG33" s="1" t="s">
        <v>338</v>
      </c>
      <c r="AH33" s="1" t="s">
        <v>340</v>
      </c>
      <c r="AI33" s="1" t="s">
        <v>341</v>
      </c>
      <c r="AK33" s="1" t="s">
        <v>338</v>
      </c>
      <c r="AL33" s="1" t="s">
        <v>338</v>
      </c>
      <c r="AM33" s="1" t="s">
        <v>338</v>
      </c>
      <c r="AN33" s="1" t="s">
        <v>341</v>
      </c>
      <c r="AO33" s="1" t="s">
        <v>339</v>
      </c>
      <c r="AP33" s="1" t="s">
        <v>340</v>
      </c>
      <c r="AQ33" s="1" t="s">
        <v>341</v>
      </c>
      <c r="AS33" s="22"/>
    </row>
    <row r="34" spans="1:45" ht="72" hidden="1" customHeight="1" outlineLevel="3" x14ac:dyDescent="0.3">
      <c r="A34" s="3" t="str">
        <f t="shared" si="6"/>
        <v>Hoofdkraantype</v>
      </c>
      <c r="B34" s="3" t="s">
        <v>338</v>
      </c>
      <c r="C34" s="3" t="s">
        <v>353</v>
      </c>
      <c r="E34" s="255"/>
      <c r="G34" s="247"/>
      <c r="I34" s="253"/>
      <c r="K34" s="251"/>
      <c r="L34" s="14" t="s">
        <v>28</v>
      </c>
      <c r="M34" s="10"/>
      <c r="R34" s="1" t="s">
        <v>152</v>
      </c>
      <c r="S34" s="22" t="s">
        <v>280</v>
      </c>
      <c r="T34" s="22" t="s">
        <v>280</v>
      </c>
      <c r="V34" s="1" t="str">
        <f t="shared" si="1"/>
        <v>Nee</v>
      </c>
      <c r="W34" s="1" t="str">
        <f t="shared" si="2"/>
        <v>Ja</v>
      </c>
      <c r="X34" s="1" t="str">
        <f t="shared" si="3"/>
        <v>Ja</v>
      </c>
      <c r="Z34" s="1" t="s">
        <v>341</v>
      </c>
      <c r="AA34" s="1" t="s">
        <v>341</v>
      </c>
      <c r="AB34" s="1" t="s">
        <v>341</v>
      </c>
      <c r="AC34" s="1" t="s">
        <v>339</v>
      </c>
      <c r="AD34" s="1" t="s">
        <v>339</v>
      </c>
      <c r="AE34" s="1" t="s">
        <v>341</v>
      </c>
      <c r="AF34" s="1" t="s">
        <v>341</v>
      </c>
      <c r="AG34" s="1" t="s">
        <v>341</v>
      </c>
      <c r="AH34" s="1" t="s">
        <v>340</v>
      </c>
      <c r="AI34" s="1" t="s">
        <v>341</v>
      </c>
      <c r="AK34" s="1" t="s">
        <v>338</v>
      </c>
      <c r="AL34" s="1" t="s">
        <v>338</v>
      </c>
      <c r="AM34" s="1" t="s">
        <v>338</v>
      </c>
      <c r="AN34" s="1" t="s">
        <v>341</v>
      </c>
      <c r="AO34" s="1" t="s">
        <v>339</v>
      </c>
      <c r="AP34" s="1" t="s">
        <v>340</v>
      </c>
      <c r="AQ34" s="1" t="s">
        <v>341</v>
      </c>
      <c r="AS34" s="22"/>
    </row>
    <row r="35" spans="1:45" ht="14.4" hidden="1" customHeight="1" outlineLevel="3" x14ac:dyDescent="0.3">
      <c r="A35" s="3" t="str">
        <f t="shared" si="6"/>
        <v>Huisdrukregelaar</v>
      </c>
      <c r="B35" s="3" t="s">
        <v>338</v>
      </c>
      <c r="C35" s="3" t="s">
        <v>353</v>
      </c>
      <c r="E35" s="255"/>
      <c r="G35" s="247"/>
      <c r="I35" s="253"/>
      <c r="K35" s="251"/>
      <c r="L35" s="14" t="s">
        <v>29</v>
      </c>
      <c r="M35" s="10"/>
      <c r="R35" s="1" t="s">
        <v>148</v>
      </c>
      <c r="S35" s="1"/>
      <c r="T35" s="1"/>
      <c r="V35" s="1" t="str">
        <f t="shared" si="1"/>
        <v>Nee</v>
      </c>
      <c r="W35" s="1" t="str">
        <f t="shared" si="2"/>
        <v>Ja</v>
      </c>
      <c r="X35" s="1" t="str">
        <f t="shared" si="3"/>
        <v>Ja</v>
      </c>
      <c r="Z35" s="1" t="s">
        <v>341</v>
      </c>
      <c r="AA35" s="1" t="s">
        <v>341</v>
      </c>
      <c r="AB35" s="1" t="s">
        <v>341</v>
      </c>
      <c r="AC35" s="1" t="s">
        <v>339</v>
      </c>
      <c r="AD35" s="1" t="s">
        <v>339</v>
      </c>
      <c r="AE35" s="1" t="s">
        <v>341</v>
      </c>
      <c r="AF35" s="1" t="s">
        <v>341</v>
      </c>
      <c r="AG35" s="1" t="s">
        <v>341</v>
      </c>
      <c r="AH35" s="1" t="s">
        <v>340</v>
      </c>
      <c r="AI35" s="1" t="s">
        <v>341</v>
      </c>
      <c r="AK35" s="1" t="s">
        <v>338</v>
      </c>
      <c r="AL35" s="1" t="s">
        <v>338</v>
      </c>
      <c r="AM35" s="1" t="s">
        <v>338</v>
      </c>
      <c r="AN35" s="1" t="s">
        <v>341</v>
      </c>
      <c r="AO35" s="1" t="s">
        <v>339</v>
      </c>
      <c r="AP35" s="1" t="s">
        <v>340</v>
      </c>
      <c r="AQ35" s="1" t="s">
        <v>341</v>
      </c>
      <c r="AS35" s="22" t="s">
        <v>345</v>
      </c>
    </row>
    <row r="36" spans="1:45" ht="316.8" hidden="1" customHeight="1" outlineLevel="3" x14ac:dyDescent="0.3">
      <c r="A36" s="3" t="str">
        <f t="shared" si="6"/>
        <v>Huisdrukregelaartype</v>
      </c>
      <c r="B36" s="3" t="s">
        <v>338</v>
      </c>
      <c r="C36" s="3" t="s">
        <v>353</v>
      </c>
      <c r="E36" s="255"/>
      <c r="G36" s="247"/>
      <c r="I36" s="253"/>
      <c r="K36" s="251"/>
      <c r="L36" s="14" t="s">
        <v>30</v>
      </c>
      <c r="M36" s="10"/>
      <c r="R36" s="1" t="s">
        <v>153</v>
      </c>
      <c r="S36" s="22" t="s">
        <v>326</v>
      </c>
      <c r="T36" s="22" t="s">
        <v>351</v>
      </c>
      <c r="V36" s="1" t="str">
        <f t="shared" si="1"/>
        <v>Nee</v>
      </c>
      <c r="W36" s="1" t="str">
        <f t="shared" si="2"/>
        <v>Ja</v>
      </c>
      <c r="X36" s="1" t="str">
        <f t="shared" si="3"/>
        <v>Ja</v>
      </c>
      <c r="Z36" s="1" t="s">
        <v>341</v>
      </c>
      <c r="AA36" s="1" t="s">
        <v>341</v>
      </c>
      <c r="AB36" s="1" t="s">
        <v>341</v>
      </c>
      <c r="AC36" s="1" t="s">
        <v>339</v>
      </c>
      <c r="AD36" s="1" t="s">
        <v>339</v>
      </c>
      <c r="AE36" s="1" t="s">
        <v>341</v>
      </c>
      <c r="AF36" s="1" t="s">
        <v>341</v>
      </c>
      <c r="AG36" s="1" t="s">
        <v>341</v>
      </c>
      <c r="AH36" s="1" t="s">
        <v>340</v>
      </c>
      <c r="AI36" s="1" t="s">
        <v>341</v>
      </c>
      <c r="AK36" s="1" t="s">
        <v>338</v>
      </c>
      <c r="AL36" s="1" t="s">
        <v>338</v>
      </c>
      <c r="AM36" s="1" t="s">
        <v>338</v>
      </c>
      <c r="AN36" s="1" t="s">
        <v>341</v>
      </c>
      <c r="AO36" s="1" t="s">
        <v>339</v>
      </c>
      <c r="AP36" s="1" t="s">
        <v>340</v>
      </c>
      <c r="AQ36" s="1" t="s">
        <v>341</v>
      </c>
      <c r="AS36" s="22" t="s">
        <v>346</v>
      </c>
    </row>
    <row r="37" spans="1:45" ht="43.2" hidden="1" customHeight="1" outlineLevel="3" x14ac:dyDescent="0.3">
      <c r="A37" s="9" t="str">
        <f t="shared" si="6"/>
        <v>FabrikantHuisdrukregelaar</v>
      </c>
      <c r="B37" s="9" t="s">
        <v>338</v>
      </c>
      <c r="C37" s="9" t="s">
        <v>354</v>
      </c>
      <c r="E37" s="255"/>
      <c r="G37" s="247"/>
      <c r="I37" s="253"/>
      <c r="K37" s="251"/>
      <c r="L37" s="13" t="s">
        <v>31</v>
      </c>
      <c r="M37" s="10"/>
      <c r="R37" s="1" t="s">
        <v>154</v>
      </c>
      <c r="S37" s="22" t="s">
        <v>281</v>
      </c>
      <c r="T37" s="22"/>
      <c r="V37" s="1" t="str">
        <f t="shared" si="1"/>
        <v>Nee</v>
      </c>
      <c r="W37" s="1" t="str">
        <f t="shared" si="2"/>
        <v>Nee</v>
      </c>
      <c r="X37" s="1" t="str">
        <f t="shared" si="3"/>
        <v>Nee</v>
      </c>
      <c r="Y37" s="2">
        <v>0</v>
      </c>
      <c r="Z37" s="1" t="s">
        <v>341</v>
      </c>
      <c r="AA37" s="1" t="s">
        <v>341</v>
      </c>
      <c r="AB37" s="1" t="s">
        <v>341</v>
      </c>
      <c r="AC37" s="1" t="s">
        <v>339</v>
      </c>
      <c r="AD37" s="1" t="s">
        <v>339</v>
      </c>
      <c r="AE37" s="1" t="s">
        <v>341</v>
      </c>
      <c r="AF37" s="1" t="s">
        <v>341</v>
      </c>
      <c r="AG37" s="1" t="s">
        <v>341</v>
      </c>
      <c r="AH37" s="1" t="s">
        <v>341</v>
      </c>
      <c r="AI37" s="1" t="s">
        <v>341</v>
      </c>
      <c r="AK37" s="1" t="s">
        <v>341</v>
      </c>
      <c r="AL37" s="1" t="s">
        <v>341</v>
      </c>
      <c r="AM37" s="1" t="s">
        <v>341</v>
      </c>
      <c r="AN37" s="1" t="s">
        <v>341</v>
      </c>
      <c r="AO37" s="1" t="s">
        <v>341</v>
      </c>
      <c r="AP37" s="1" t="s">
        <v>341</v>
      </c>
      <c r="AQ37" s="1" t="s">
        <v>341</v>
      </c>
      <c r="AS37" s="22"/>
    </row>
    <row r="38" spans="1:45" ht="14.4" hidden="1" customHeight="1" outlineLevel="3" x14ac:dyDescent="0.3">
      <c r="A38" s="9" t="str">
        <f t="shared" si="6"/>
        <v>FabricagedatumHuisdrukregelaar</v>
      </c>
      <c r="B38" s="9" t="s">
        <v>341</v>
      </c>
      <c r="C38" s="9" t="s">
        <v>354</v>
      </c>
      <c r="E38" s="255"/>
      <c r="G38" s="247"/>
      <c r="I38" s="253"/>
      <c r="K38" s="251"/>
      <c r="L38" s="13" t="s">
        <v>32</v>
      </c>
      <c r="M38" s="10"/>
      <c r="R38" s="1" t="s">
        <v>141</v>
      </c>
      <c r="S38" s="1"/>
      <c r="T38" s="1"/>
      <c r="V38" s="1" t="str">
        <f t="shared" si="1"/>
        <v>Nee</v>
      </c>
      <c r="W38" s="1" t="str">
        <f t="shared" si="2"/>
        <v>Nee</v>
      </c>
      <c r="X38" s="1" t="str">
        <f t="shared" si="3"/>
        <v>Nee</v>
      </c>
      <c r="Z38" s="1" t="s">
        <v>341</v>
      </c>
      <c r="AA38" s="1" t="s">
        <v>341</v>
      </c>
      <c r="AB38" s="1" t="s">
        <v>341</v>
      </c>
      <c r="AC38" s="1" t="s">
        <v>339</v>
      </c>
      <c r="AD38" s="1" t="s">
        <v>339</v>
      </c>
      <c r="AE38" s="1" t="s">
        <v>341</v>
      </c>
      <c r="AF38" s="1" t="s">
        <v>341</v>
      </c>
      <c r="AG38" s="1" t="s">
        <v>341</v>
      </c>
      <c r="AH38" s="1" t="s">
        <v>341</v>
      </c>
      <c r="AI38" s="1" t="s">
        <v>341</v>
      </c>
      <c r="AK38" s="1" t="s">
        <v>341</v>
      </c>
      <c r="AL38" s="1" t="s">
        <v>341</v>
      </c>
      <c r="AM38" s="1" t="s">
        <v>341</v>
      </c>
      <c r="AN38" s="1" t="s">
        <v>341</v>
      </c>
      <c r="AO38" s="1" t="s">
        <v>341</v>
      </c>
      <c r="AP38" s="1" t="s">
        <v>341</v>
      </c>
      <c r="AQ38" s="1" t="s">
        <v>341</v>
      </c>
      <c r="AS38" s="22"/>
    </row>
    <row r="39" spans="1:45" ht="72" hidden="1" customHeight="1" outlineLevel="3" x14ac:dyDescent="0.3">
      <c r="A39" s="9" t="str">
        <f t="shared" si="6"/>
        <v>Gasmeterbeugeltype</v>
      </c>
      <c r="B39" s="9" t="s">
        <v>338</v>
      </c>
      <c r="C39" s="9" t="s">
        <v>354</v>
      </c>
      <c r="E39" s="255"/>
      <c r="G39" s="247"/>
      <c r="I39" s="253"/>
      <c r="K39" s="251"/>
      <c r="L39" s="13" t="s">
        <v>33</v>
      </c>
      <c r="M39" s="10"/>
      <c r="R39" s="1" t="s">
        <v>155</v>
      </c>
      <c r="S39" s="22" t="s">
        <v>282</v>
      </c>
      <c r="T39" s="22"/>
      <c r="V39" s="1" t="str">
        <f t="shared" si="1"/>
        <v>Nee</v>
      </c>
      <c r="W39" s="1" t="str">
        <f t="shared" si="2"/>
        <v>Nee</v>
      </c>
      <c r="X39" s="1" t="str">
        <f t="shared" si="3"/>
        <v>Nee</v>
      </c>
      <c r="Z39" s="1" t="s">
        <v>341</v>
      </c>
      <c r="AA39" s="1" t="s">
        <v>341</v>
      </c>
      <c r="AB39" s="1" t="s">
        <v>341</v>
      </c>
      <c r="AC39" s="1" t="s">
        <v>339</v>
      </c>
      <c r="AD39" s="1" t="s">
        <v>339</v>
      </c>
      <c r="AE39" s="1" t="s">
        <v>341</v>
      </c>
      <c r="AF39" s="1" t="s">
        <v>341</v>
      </c>
      <c r="AG39" s="1" t="s">
        <v>341</v>
      </c>
      <c r="AH39" s="1" t="s">
        <v>341</v>
      </c>
      <c r="AI39" s="1" t="s">
        <v>341</v>
      </c>
      <c r="AK39" s="1" t="s">
        <v>341</v>
      </c>
      <c r="AL39" s="1" t="s">
        <v>341</v>
      </c>
      <c r="AM39" s="1" t="s">
        <v>341</v>
      </c>
      <c r="AN39" s="1" t="s">
        <v>341</v>
      </c>
      <c r="AO39" s="1" t="s">
        <v>341</v>
      </c>
      <c r="AP39" s="1" t="s">
        <v>341</v>
      </c>
      <c r="AQ39" s="1" t="s">
        <v>341</v>
      </c>
      <c r="AS39" s="22"/>
    </row>
    <row r="40" spans="1:45" ht="388.8" hidden="1" customHeight="1" outlineLevel="3" x14ac:dyDescent="0.3">
      <c r="A40" s="3" t="str">
        <f t="shared" si="6"/>
        <v>TekeningnummerMeteropstelling</v>
      </c>
      <c r="B40" s="3" t="s">
        <v>338</v>
      </c>
      <c r="C40" s="3" t="s">
        <v>353</v>
      </c>
      <c r="E40" s="255"/>
      <c r="G40" s="247"/>
      <c r="I40" s="253"/>
      <c r="K40" s="251"/>
      <c r="L40" s="14" t="s">
        <v>34</v>
      </c>
      <c r="M40" s="10"/>
      <c r="R40" s="1" t="s">
        <v>156</v>
      </c>
      <c r="S40" s="22" t="s">
        <v>283</v>
      </c>
      <c r="T40" s="22" t="s">
        <v>370</v>
      </c>
      <c r="V40" s="1" t="str">
        <f t="shared" si="1"/>
        <v>Nee</v>
      </c>
      <c r="W40" s="1" t="str">
        <f t="shared" si="2"/>
        <v>Ja</v>
      </c>
      <c r="X40" s="1" t="str">
        <f t="shared" si="3"/>
        <v>Ja</v>
      </c>
      <c r="Z40" s="1" t="s">
        <v>341</v>
      </c>
      <c r="AA40" s="1" t="s">
        <v>341</v>
      </c>
      <c r="AB40" s="1" t="s">
        <v>341</v>
      </c>
      <c r="AC40" s="1" t="s">
        <v>339</v>
      </c>
      <c r="AD40" s="1" t="s">
        <v>339</v>
      </c>
      <c r="AE40" s="1" t="s">
        <v>341</v>
      </c>
      <c r="AF40" s="1" t="s">
        <v>341</v>
      </c>
      <c r="AG40" s="1" t="s">
        <v>341</v>
      </c>
      <c r="AH40" s="1" t="s">
        <v>341</v>
      </c>
      <c r="AI40" s="1" t="s">
        <v>341</v>
      </c>
      <c r="AK40" s="1" t="s">
        <v>338</v>
      </c>
      <c r="AL40" s="1" t="s">
        <v>338</v>
      </c>
      <c r="AM40" s="1" t="s">
        <v>338</v>
      </c>
      <c r="AN40" s="1" t="s">
        <v>341</v>
      </c>
      <c r="AO40" s="1" t="s">
        <v>338</v>
      </c>
      <c r="AP40" s="1" t="s">
        <v>340</v>
      </c>
      <c r="AQ40" s="1" t="s">
        <v>341</v>
      </c>
      <c r="AS40" s="22"/>
    </row>
    <row r="41" spans="1:45" ht="14.4" hidden="1" customHeight="1" outlineLevel="3" x14ac:dyDescent="0.3">
      <c r="A41" s="3" t="str">
        <f t="shared" si="6"/>
        <v>ZakkendeGrondConstructie [+]</v>
      </c>
      <c r="B41" s="3" t="s">
        <v>338</v>
      </c>
      <c r="C41" s="3" t="s">
        <v>353</v>
      </c>
      <c r="E41" s="255"/>
      <c r="G41" s="247"/>
      <c r="I41" s="253"/>
      <c r="K41" s="251"/>
      <c r="L41" s="14" t="s">
        <v>187</v>
      </c>
      <c r="M41" s="10"/>
      <c r="R41" s="1" t="s">
        <v>206</v>
      </c>
      <c r="S41" s="1"/>
      <c r="T41" s="1"/>
      <c r="V41" s="1" t="str">
        <f t="shared" si="1"/>
        <v>Nee</v>
      </c>
      <c r="W41" s="1" t="str">
        <f t="shared" si="2"/>
        <v>Nee</v>
      </c>
      <c r="X41" s="1" t="str">
        <f t="shared" si="3"/>
        <v>Nee</v>
      </c>
      <c r="Z41" s="1" t="s">
        <v>340</v>
      </c>
      <c r="AA41" s="1" t="s">
        <v>340</v>
      </c>
      <c r="AB41" s="1" t="s">
        <v>340</v>
      </c>
      <c r="AC41" s="1" t="s">
        <v>339</v>
      </c>
      <c r="AD41" s="1" t="s">
        <v>339</v>
      </c>
      <c r="AE41" s="1" t="s">
        <v>341</v>
      </c>
      <c r="AF41" s="1" t="s">
        <v>340</v>
      </c>
      <c r="AG41" s="1" t="s">
        <v>340</v>
      </c>
      <c r="AH41" s="1" t="s">
        <v>340</v>
      </c>
      <c r="AI41" s="1" t="s">
        <v>341</v>
      </c>
      <c r="AK41" s="1" t="s">
        <v>341</v>
      </c>
      <c r="AL41" s="1" t="s">
        <v>341</v>
      </c>
      <c r="AM41" s="1" t="s">
        <v>341</v>
      </c>
      <c r="AN41" s="1" t="s">
        <v>341</v>
      </c>
      <c r="AO41" s="1" t="s">
        <v>341</v>
      </c>
      <c r="AP41" s="1" t="s">
        <v>341</v>
      </c>
      <c r="AQ41" s="1" t="s">
        <v>341</v>
      </c>
      <c r="AS41" s="22"/>
    </row>
    <row r="42" spans="1:45" ht="86.4" hidden="1" customHeight="1" outlineLevel="4" x14ac:dyDescent="0.3">
      <c r="A42" s="8" t="str">
        <f>N42</f>
        <v>Type</v>
      </c>
      <c r="B42" s="8" t="s">
        <v>341</v>
      </c>
      <c r="C42" s="8" t="s">
        <v>352</v>
      </c>
      <c r="E42" s="255"/>
      <c r="G42" s="247"/>
      <c r="I42" s="253"/>
      <c r="K42" s="251"/>
      <c r="L42" s="4"/>
      <c r="M42" s="251" t="s">
        <v>35</v>
      </c>
      <c r="N42" s="8" t="s">
        <v>36</v>
      </c>
      <c r="O42" s="10"/>
      <c r="R42" s="1" t="s">
        <v>157</v>
      </c>
      <c r="S42" s="22" t="s">
        <v>284</v>
      </c>
      <c r="T42" s="22" t="s">
        <v>375</v>
      </c>
      <c r="V42" s="1" t="str">
        <f t="shared" si="1"/>
        <v>Nvt</v>
      </c>
      <c r="W42" s="1" t="str">
        <f t="shared" si="2"/>
        <v>Nvt</v>
      </c>
      <c r="X42" s="1" t="str">
        <f t="shared" si="3"/>
        <v>Nvt</v>
      </c>
      <c r="Z42" s="5" t="s">
        <v>338</v>
      </c>
      <c r="AA42" s="5" t="s">
        <v>338</v>
      </c>
      <c r="AB42" s="5" t="s">
        <v>338</v>
      </c>
      <c r="AC42" s="5" t="s">
        <v>339</v>
      </c>
      <c r="AD42" s="5" t="s">
        <v>339</v>
      </c>
      <c r="AE42" s="5" t="s">
        <v>339</v>
      </c>
      <c r="AF42" s="5" t="s">
        <v>338</v>
      </c>
      <c r="AG42" s="5" t="s">
        <v>338</v>
      </c>
      <c r="AH42" s="5" t="s">
        <v>338</v>
      </c>
      <c r="AI42" s="5" t="s">
        <v>339</v>
      </c>
      <c r="AK42" s="5" t="s">
        <v>339</v>
      </c>
      <c r="AL42" s="5" t="s">
        <v>339</v>
      </c>
      <c r="AM42" s="5" t="s">
        <v>339</v>
      </c>
      <c r="AN42" s="5" t="s">
        <v>339</v>
      </c>
      <c r="AO42" s="5" t="s">
        <v>339</v>
      </c>
      <c r="AP42" s="5" t="s">
        <v>339</v>
      </c>
      <c r="AQ42" s="5" t="s">
        <v>339</v>
      </c>
      <c r="AS42" s="22" t="s">
        <v>383</v>
      </c>
    </row>
    <row r="43" spans="1:45" ht="43.2" hidden="1" customHeight="1" outlineLevel="4" x14ac:dyDescent="0.3">
      <c r="A43" s="3" t="str">
        <f>N43</f>
        <v>Armrichting</v>
      </c>
      <c r="B43" s="3" t="s">
        <v>341</v>
      </c>
      <c r="C43" s="3" t="s">
        <v>353</v>
      </c>
      <c r="E43" s="255"/>
      <c r="G43" s="247"/>
      <c r="I43" s="253"/>
      <c r="K43" s="251"/>
      <c r="M43" s="251"/>
      <c r="N43" s="3" t="s">
        <v>37</v>
      </c>
      <c r="O43" s="10"/>
      <c r="R43" s="1" t="s">
        <v>158</v>
      </c>
      <c r="S43" s="22" t="s">
        <v>285</v>
      </c>
      <c r="T43" s="22" t="s">
        <v>285</v>
      </c>
      <c r="V43" s="1" t="str">
        <f t="shared" si="1"/>
        <v>Nvt</v>
      </c>
      <c r="W43" s="1" t="str">
        <f t="shared" si="2"/>
        <v>Nvt</v>
      </c>
      <c r="X43" s="1" t="str">
        <f t="shared" si="3"/>
        <v>Nvt</v>
      </c>
      <c r="Z43" s="5" t="s">
        <v>338</v>
      </c>
      <c r="AA43" s="5" t="s">
        <v>338</v>
      </c>
      <c r="AB43" s="5" t="s">
        <v>338</v>
      </c>
      <c r="AC43" s="5" t="s">
        <v>339</v>
      </c>
      <c r="AD43" s="5" t="s">
        <v>339</v>
      </c>
      <c r="AE43" s="5" t="s">
        <v>339</v>
      </c>
      <c r="AF43" s="5" t="s">
        <v>338</v>
      </c>
      <c r="AG43" s="5" t="s">
        <v>338</v>
      </c>
      <c r="AH43" s="5" t="s">
        <v>338</v>
      </c>
      <c r="AI43" s="5" t="s">
        <v>339</v>
      </c>
      <c r="AK43" s="5" t="s">
        <v>339</v>
      </c>
      <c r="AL43" s="5" t="s">
        <v>339</v>
      </c>
      <c r="AM43" s="5" t="s">
        <v>339</v>
      </c>
      <c r="AN43" s="5" t="s">
        <v>339</v>
      </c>
      <c r="AO43" s="5" t="s">
        <v>339</v>
      </c>
      <c r="AP43" s="5" t="s">
        <v>339</v>
      </c>
      <c r="AQ43" s="5" t="s">
        <v>339</v>
      </c>
      <c r="AS43" s="22" t="s">
        <v>347</v>
      </c>
    </row>
    <row r="44" spans="1:45" ht="28.8" hidden="1" customHeight="1" outlineLevel="4" x14ac:dyDescent="0.3">
      <c r="A44" s="3" t="str">
        <f>N44</f>
        <v>Armlengte</v>
      </c>
      <c r="B44" s="3" t="s">
        <v>341</v>
      </c>
      <c r="C44" s="3" t="s">
        <v>353</v>
      </c>
      <c r="E44" s="255"/>
      <c r="G44" s="247"/>
      <c r="I44" s="253"/>
      <c r="K44" s="251"/>
      <c r="M44" s="251"/>
      <c r="N44" s="3" t="s">
        <v>38</v>
      </c>
      <c r="O44" s="10"/>
      <c r="R44" s="1" t="s">
        <v>159</v>
      </c>
      <c r="S44" s="22" t="s">
        <v>286</v>
      </c>
      <c r="T44" s="22" t="s">
        <v>286</v>
      </c>
      <c r="V44" s="1" t="str">
        <f t="shared" si="1"/>
        <v>Nvt</v>
      </c>
      <c r="W44" s="1" t="str">
        <f t="shared" si="2"/>
        <v>Nvt</v>
      </c>
      <c r="X44" s="1" t="str">
        <f t="shared" si="3"/>
        <v>Nvt</v>
      </c>
      <c r="Z44" s="5" t="s">
        <v>338</v>
      </c>
      <c r="AA44" s="5" t="s">
        <v>338</v>
      </c>
      <c r="AB44" s="5" t="s">
        <v>338</v>
      </c>
      <c r="AC44" s="5" t="s">
        <v>339</v>
      </c>
      <c r="AD44" s="5" t="s">
        <v>339</v>
      </c>
      <c r="AE44" s="5" t="s">
        <v>339</v>
      </c>
      <c r="AF44" s="5" t="s">
        <v>338</v>
      </c>
      <c r="AG44" s="5" t="s">
        <v>338</v>
      </c>
      <c r="AH44" s="5" t="s">
        <v>338</v>
      </c>
      <c r="AI44" s="5" t="s">
        <v>339</v>
      </c>
      <c r="AK44" s="5" t="s">
        <v>339</v>
      </c>
      <c r="AL44" s="5" t="s">
        <v>339</v>
      </c>
      <c r="AM44" s="5" t="s">
        <v>339</v>
      </c>
      <c r="AN44" s="5" t="s">
        <v>339</v>
      </c>
      <c r="AO44" s="5" t="s">
        <v>339</v>
      </c>
      <c r="AP44" s="5" t="s">
        <v>339</v>
      </c>
      <c r="AQ44" s="5" t="s">
        <v>339</v>
      </c>
      <c r="AS44" s="22" t="s">
        <v>347</v>
      </c>
    </row>
    <row r="45" spans="1:45" ht="14.4" hidden="1" customHeight="1" outlineLevel="3" x14ac:dyDescent="0.3">
      <c r="A45" s="3" t="str">
        <f t="shared" si="6"/>
        <v>Hoofdleiding [+]</v>
      </c>
      <c r="B45" s="3" t="s">
        <v>338</v>
      </c>
      <c r="C45" s="3" t="s">
        <v>353</v>
      </c>
      <c r="E45" s="255"/>
      <c r="G45" s="247"/>
      <c r="I45" s="253"/>
      <c r="K45" s="251"/>
      <c r="L45" s="14" t="s">
        <v>190</v>
      </c>
      <c r="M45" s="10"/>
      <c r="R45" s="1"/>
      <c r="S45" s="1"/>
      <c r="T45" s="1"/>
      <c r="V45" s="1" t="str">
        <f t="shared" si="1"/>
        <v>Nee</v>
      </c>
      <c r="W45" s="1" t="str">
        <f t="shared" si="2"/>
        <v>Nee</v>
      </c>
      <c r="X45" s="1" t="str">
        <f t="shared" si="3"/>
        <v>Nee</v>
      </c>
      <c r="Z45" s="1" t="s">
        <v>338</v>
      </c>
      <c r="AA45" s="1" t="s">
        <v>340</v>
      </c>
      <c r="AB45" s="1" t="s">
        <v>338</v>
      </c>
      <c r="AC45" s="1" t="s">
        <v>339</v>
      </c>
      <c r="AD45" s="1" t="s">
        <v>339</v>
      </c>
      <c r="AE45" s="1" t="s">
        <v>338</v>
      </c>
      <c r="AF45" s="1" t="s">
        <v>340</v>
      </c>
      <c r="AG45" s="1" t="s">
        <v>338</v>
      </c>
      <c r="AH45" s="1" t="s">
        <v>340</v>
      </c>
      <c r="AI45" s="1" t="s">
        <v>341</v>
      </c>
      <c r="AK45" s="1" t="s">
        <v>341</v>
      </c>
      <c r="AL45" s="1" t="s">
        <v>341</v>
      </c>
      <c r="AM45" s="1" t="s">
        <v>341</v>
      </c>
      <c r="AN45" s="1" t="s">
        <v>341</v>
      </c>
      <c r="AO45" s="1" t="s">
        <v>341</v>
      </c>
      <c r="AP45" s="1" t="s">
        <v>341</v>
      </c>
      <c r="AQ45" s="1" t="s">
        <v>341</v>
      </c>
      <c r="AS45" s="22"/>
    </row>
    <row r="46" spans="1:45" ht="144" hidden="1" customHeight="1" outlineLevel="4" x14ac:dyDescent="0.3">
      <c r="A46" s="3" t="str">
        <f>N46</f>
        <v>Bekleding</v>
      </c>
      <c r="B46" s="3" t="s">
        <v>341</v>
      </c>
      <c r="C46" s="3" t="s">
        <v>353</v>
      </c>
      <c r="E46" s="255"/>
      <c r="G46" s="247"/>
      <c r="I46" s="253"/>
      <c r="K46" s="251"/>
      <c r="L46" s="4"/>
      <c r="M46" s="251" t="s">
        <v>39</v>
      </c>
      <c r="N46" s="3" t="s">
        <v>40</v>
      </c>
      <c r="O46" s="10"/>
      <c r="R46" s="1" t="s">
        <v>160</v>
      </c>
      <c r="S46" s="22" t="s">
        <v>287</v>
      </c>
      <c r="T46" s="22" t="s">
        <v>376</v>
      </c>
      <c r="V46" s="1" t="str">
        <f t="shared" si="1"/>
        <v>Nvt</v>
      </c>
      <c r="W46" s="1" t="str">
        <f t="shared" si="2"/>
        <v>Nvt</v>
      </c>
      <c r="X46" s="1" t="str">
        <f t="shared" si="3"/>
        <v>Nvt</v>
      </c>
      <c r="Z46" s="1" t="s">
        <v>340</v>
      </c>
      <c r="AA46" s="1" t="s">
        <v>340</v>
      </c>
      <c r="AB46" s="1" t="s">
        <v>340</v>
      </c>
      <c r="AC46" s="1" t="s">
        <v>339</v>
      </c>
      <c r="AD46" s="1" t="s">
        <v>339</v>
      </c>
      <c r="AE46" s="1" t="s">
        <v>340</v>
      </c>
      <c r="AF46" s="1" t="s">
        <v>340</v>
      </c>
      <c r="AG46" s="1" t="s">
        <v>340</v>
      </c>
      <c r="AH46" s="1" t="s">
        <v>340</v>
      </c>
      <c r="AI46" s="1" t="s">
        <v>339</v>
      </c>
      <c r="AK46" s="1" t="s">
        <v>339</v>
      </c>
      <c r="AL46" s="1" t="s">
        <v>339</v>
      </c>
      <c r="AM46" s="1" t="s">
        <v>339</v>
      </c>
      <c r="AN46" s="1" t="s">
        <v>339</v>
      </c>
      <c r="AO46" s="1" t="s">
        <v>339</v>
      </c>
      <c r="AP46" s="1" t="s">
        <v>339</v>
      </c>
      <c r="AQ46" s="1" t="s">
        <v>339</v>
      </c>
      <c r="AS46" s="22"/>
    </row>
    <row r="47" spans="1:45" ht="14.4" hidden="1" customHeight="1" outlineLevel="4" x14ac:dyDescent="0.3">
      <c r="A47" s="8" t="str">
        <f t="shared" ref="A47:A51" si="7">N47</f>
        <v>Materiaal</v>
      </c>
      <c r="B47" s="8" t="s">
        <v>341</v>
      </c>
      <c r="C47" s="8" t="s">
        <v>352</v>
      </c>
      <c r="E47" s="255"/>
      <c r="G47" s="247"/>
      <c r="I47" s="253"/>
      <c r="K47" s="251"/>
      <c r="M47" s="251"/>
      <c r="N47" s="8" t="s">
        <v>41</v>
      </c>
      <c r="O47" s="10"/>
      <c r="R47" s="1" t="s">
        <v>137</v>
      </c>
      <c r="S47" s="1"/>
      <c r="T47" s="1"/>
      <c r="V47" s="1" t="str">
        <f t="shared" si="1"/>
        <v>Nvt</v>
      </c>
      <c r="W47" s="1" t="str">
        <f t="shared" si="2"/>
        <v>Nvt</v>
      </c>
      <c r="X47" s="1" t="str">
        <f t="shared" si="3"/>
        <v>Nvt</v>
      </c>
      <c r="Z47" s="1" t="s">
        <v>338</v>
      </c>
      <c r="AA47" s="1" t="s">
        <v>338</v>
      </c>
      <c r="AB47" s="1" t="s">
        <v>338</v>
      </c>
      <c r="AC47" s="1" t="s">
        <v>339</v>
      </c>
      <c r="AD47" s="1" t="s">
        <v>339</v>
      </c>
      <c r="AE47" s="1" t="s">
        <v>338</v>
      </c>
      <c r="AF47" s="1" t="s">
        <v>338</v>
      </c>
      <c r="AG47" s="1" t="s">
        <v>338</v>
      </c>
      <c r="AH47" s="1" t="s">
        <v>338</v>
      </c>
      <c r="AI47" s="1" t="s">
        <v>339</v>
      </c>
      <c r="AK47" s="1" t="s">
        <v>339</v>
      </c>
      <c r="AL47" s="1" t="s">
        <v>339</v>
      </c>
      <c r="AM47" s="1" t="s">
        <v>339</v>
      </c>
      <c r="AN47" s="1" t="s">
        <v>339</v>
      </c>
      <c r="AO47" s="1" t="s">
        <v>339</v>
      </c>
      <c r="AP47" s="1" t="s">
        <v>339</v>
      </c>
      <c r="AQ47" s="1" t="s">
        <v>339</v>
      </c>
      <c r="AS47" s="22"/>
    </row>
    <row r="48" spans="1:45" ht="43.2" hidden="1" customHeight="1" outlineLevel="4" x14ac:dyDescent="0.3">
      <c r="A48" s="8" t="str">
        <f t="shared" si="7"/>
        <v>Netdruk</v>
      </c>
      <c r="B48" s="8" t="s">
        <v>341</v>
      </c>
      <c r="C48" s="8" t="s">
        <v>352</v>
      </c>
      <c r="E48" s="255"/>
      <c r="G48" s="247"/>
      <c r="I48" s="253"/>
      <c r="K48" s="251"/>
      <c r="M48" s="251"/>
      <c r="N48" s="8" t="s">
        <v>42</v>
      </c>
      <c r="O48" s="10"/>
      <c r="R48" s="1" t="s">
        <v>161</v>
      </c>
      <c r="S48" s="22" t="s">
        <v>288</v>
      </c>
      <c r="T48" s="22" t="s">
        <v>288</v>
      </c>
      <c r="V48" s="1" t="str">
        <f t="shared" si="1"/>
        <v>Nvt</v>
      </c>
      <c r="W48" s="1" t="str">
        <f t="shared" si="2"/>
        <v>Nvt</v>
      </c>
      <c r="X48" s="1" t="str">
        <f t="shared" si="3"/>
        <v>Nvt</v>
      </c>
      <c r="Z48" s="1" t="s">
        <v>338</v>
      </c>
      <c r="AA48" s="1" t="s">
        <v>338</v>
      </c>
      <c r="AB48" s="1" t="s">
        <v>338</v>
      </c>
      <c r="AC48" s="1" t="s">
        <v>339</v>
      </c>
      <c r="AD48" s="1" t="s">
        <v>339</v>
      </c>
      <c r="AE48" s="1" t="s">
        <v>338</v>
      </c>
      <c r="AF48" s="1" t="s">
        <v>338</v>
      </c>
      <c r="AG48" s="1" t="s">
        <v>338</v>
      </c>
      <c r="AH48" s="1" t="s">
        <v>338</v>
      </c>
      <c r="AI48" s="1" t="s">
        <v>339</v>
      </c>
      <c r="AK48" s="1" t="s">
        <v>339</v>
      </c>
      <c r="AL48" s="1" t="s">
        <v>339</v>
      </c>
      <c r="AM48" s="1" t="s">
        <v>339</v>
      </c>
      <c r="AN48" s="1" t="s">
        <v>339</v>
      </c>
      <c r="AO48" s="1" t="s">
        <v>339</v>
      </c>
      <c r="AP48" s="1" t="s">
        <v>339</v>
      </c>
      <c r="AQ48" s="1" t="s">
        <v>339</v>
      </c>
      <c r="AS48" s="22"/>
    </row>
    <row r="49" spans="1:45" ht="409.2" hidden="1" customHeight="1" outlineLevel="4" x14ac:dyDescent="0.3">
      <c r="A49" s="8" t="str">
        <f t="shared" si="7"/>
        <v>Diameter</v>
      </c>
      <c r="B49" s="8" t="s">
        <v>341</v>
      </c>
      <c r="C49" s="8" t="s">
        <v>352</v>
      </c>
      <c r="E49" s="255"/>
      <c r="G49" s="247"/>
      <c r="I49" s="253"/>
      <c r="K49" s="251"/>
      <c r="M49" s="251"/>
      <c r="N49" s="8" t="s">
        <v>43</v>
      </c>
      <c r="O49" s="10"/>
      <c r="R49" s="1" t="s">
        <v>162</v>
      </c>
      <c r="S49" s="22" t="s">
        <v>289</v>
      </c>
      <c r="T49" s="22" t="s">
        <v>289</v>
      </c>
      <c r="V49" s="1" t="str">
        <f t="shared" si="1"/>
        <v>Nvt</v>
      </c>
      <c r="W49" s="1" t="str">
        <f t="shared" si="2"/>
        <v>Nvt</v>
      </c>
      <c r="X49" s="1" t="str">
        <f t="shared" si="3"/>
        <v>Nvt</v>
      </c>
      <c r="Z49" s="1" t="s">
        <v>338</v>
      </c>
      <c r="AA49" s="1" t="s">
        <v>338</v>
      </c>
      <c r="AB49" s="1" t="s">
        <v>338</v>
      </c>
      <c r="AC49" s="1" t="s">
        <v>339</v>
      </c>
      <c r="AD49" s="1" t="s">
        <v>339</v>
      </c>
      <c r="AE49" s="1" t="s">
        <v>338</v>
      </c>
      <c r="AF49" s="1" t="s">
        <v>338</v>
      </c>
      <c r="AG49" s="1" t="s">
        <v>338</v>
      </c>
      <c r="AH49" s="1" t="s">
        <v>338</v>
      </c>
      <c r="AI49" s="1" t="s">
        <v>339</v>
      </c>
      <c r="AK49" s="1" t="s">
        <v>339</v>
      </c>
      <c r="AL49" s="1" t="s">
        <v>339</v>
      </c>
      <c r="AM49" s="1" t="s">
        <v>339</v>
      </c>
      <c r="AN49" s="1" t="s">
        <v>339</v>
      </c>
      <c r="AO49" s="1" t="s">
        <v>339</v>
      </c>
      <c r="AP49" s="1" t="s">
        <v>339</v>
      </c>
      <c r="AQ49" s="1" t="s">
        <v>339</v>
      </c>
      <c r="AS49" s="22"/>
    </row>
    <row r="50" spans="1:45" ht="14.4" hidden="1" customHeight="1" outlineLevel="3" x14ac:dyDescent="0.3">
      <c r="A50" s="3" t="str">
        <f>L50</f>
        <v>Aansluitleiding [+]</v>
      </c>
      <c r="B50" s="3" t="s">
        <v>338</v>
      </c>
      <c r="C50" s="3" t="s">
        <v>353</v>
      </c>
      <c r="E50" s="255"/>
      <c r="G50" s="247"/>
      <c r="I50" s="253"/>
      <c r="K50" s="251"/>
      <c r="L50" s="14" t="s">
        <v>189</v>
      </c>
      <c r="M50" s="10"/>
      <c r="R50" s="1"/>
      <c r="S50" s="1"/>
      <c r="T50" s="1"/>
      <c r="V50" s="1" t="str">
        <f t="shared" si="1"/>
        <v>Nee</v>
      </c>
      <c r="W50" s="1" t="str">
        <f t="shared" si="2"/>
        <v>Optie</v>
      </c>
      <c r="X50" s="1" t="str">
        <f t="shared" si="3"/>
        <v>Optie</v>
      </c>
      <c r="Z50" s="1" t="s">
        <v>338</v>
      </c>
      <c r="AA50" s="1" t="s">
        <v>338</v>
      </c>
      <c r="AB50" s="1" t="s">
        <v>338</v>
      </c>
      <c r="AC50" s="1" t="s">
        <v>339</v>
      </c>
      <c r="AD50" s="1" t="s">
        <v>339</v>
      </c>
      <c r="AE50" s="1" t="s">
        <v>338</v>
      </c>
      <c r="AF50" s="1" t="s">
        <v>338</v>
      </c>
      <c r="AG50" s="1" t="s">
        <v>338</v>
      </c>
      <c r="AH50" s="1" t="s">
        <v>340</v>
      </c>
      <c r="AI50" s="1" t="s">
        <v>341</v>
      </c>
      <c r="AK50" s="1" t="s">
        <v>340</v>
      </c>
      <c r="AL50" s="1" t="s">
        <v>340</v>
      </c>
      <c r="AM50" s="1" t="s">
        <v>340</v>
      </c>
      <c r="AN50" s="1" t="s">
        <v>340</v>
      </c>
      <c r="AO50" s="1" t="s">
        <v>341</v>
      </c>
      <c r="AP50" s="1" t="s">
        <v>340</v>
      </c>
      <c r="AQ50" s="1" t="s">
        <v>341</v>
      </c>
      <c r="AS50" s="22"/>
    </row>
    <row r="51" spans="1:45" ht="144" hidden="1" customHeight="1" outlineLevel="4" x14ac:dyDescent="0.3">
      <c r="A51" s="3" t="str">
        <f t="shared" si="7"/>
        <v>Bekleding</v>
      </c>
      <c r="B51" s="3" t="s">
        <v>341</v>
      </c>
      <c r="C51" s="3" t="s">
        <v>353</v>
      </c>
      <c r="E51" s="255"/>
      <c r="G51" s="247"/>
      <c r="I51" s="253"/>
      <c r="K51" s="251"/>
      <c r="L51" s="4"/>
      <c r="M51" s="251" t="s">
        <v>44</v>
      </c>
      <c r="N51" s="14" t="s">
        <v>40</v>
      </c>
      <c r="O51" s="10"/>
      <c r="R51" s="1" t="s">
        <v>160</v>
      </c>
      <c r="S51" s="22" t="s">
        <v>287</v>
      </c>
      <c r="T51" s="22" t="s">
        <v>376</v>
      </c>
      <c r="V51" s="1" t="str">
        <f t="shared" si="1"/>
        <v>Nvt</v>
      </c>
      <c r="W51" s="1" t="str">
        <f t="shared" si="2"/>
        <v>Optie</v>
      </c>
      <c r="X51" s="1" t="str">
        <f t="shared" si="3"/>
        <v>Optie</v>
      </c>
      <c r="Z51" s="1" t="s">
        <v>340</v>
      </c>
      <c r="AA51" s="1" t="s">
        <v>340</v>
      </c>
      <c r="AB51" s="1" t="s">
        <v>340</v>
      </c>
      <c r="AC51" s="1" t="s">
        <v>339</v>
      </c>
      <c r="AD51" s="1" t="s">
        <v>339</v>
      </c>
      <c r="AE51" s="1" t="s">
        <v>340</v>
      </c>
      <c r="AF51" s="1" t="s">
        <v>340</v>
      </c>
      <c r="AG51" s="1" t="s">
        <v>340</v>
      </c>
      <c r="AH51" s="1" t="s">
        <v>340</v>
      </c>
      <c r="AI51" s="1" t="s">
        <v>339</v>
      </c>
      <c r="AK51" s="1" t="s">
        <v>340</v>
      </c>
      <c r="AL51" s="1" t="s">
        <v>340</v>
      </c>
      <c r="AM51" s="1" t="s">
        <v>340</v>
      </c>
      <c r="AN51" s="1" t="s">
        <v>340</v>
      </c>
      <c r="AO51" s="1" t="s">
        <v>339</v>
      </c>
      <c r="AP51" s="1" t="s">
        <v>340</v>
      </c>
      <c r="AQ51" s="1" t="s">
        <v>339</v>
      </c>
      <c r="AS51" s="22"/>
    </row>
    <row r="52" spans="1:45" ht="14.4" hidden="1" customHeight="1" outlineLevel="4" x14ac:dyDescent="0.3">
      <c r="A52" s="8" t="str">
        <f>N52</f>
        <v>Lengte</v>
      </c>
      <c r="B52" s="8" t="s">
        <v>341</v>
      </c>
      <c r="C52" s="8" t="s">
        <v>352</v>
      </c>
      <c r="E52" s="255"/>
      <c r="G52" s="247"/>
      <c r="I52" s="253"/>
      <c r="K52" s="251"/>
      <c r="M52" s="251"/>
      <c r="N52" s="18" t="s">
        <v>45</v>
      </c>
      <c r="O52" s="10"/>
      <c r="R52" s="1" t="s">
        <v>163</v>
      </c>
      <c r="S52" s="1"/>
      <c r="T52" s="1"/>
      <c r="V52" s="1" t="str">
        <f t="shared" si="1"/>
        <v>Nvt</v>
      </c>
      <c r="W52" s="1" t="str">
        <f t="shared" si="2"/>
        <v>Ja</v>
      </c>
      <c r="X52" s="1" t="str">
        <f t="shared" si="3"/>
        <v>Ja</v>
      </c>
      <c r="Z52" s="1" t="s">
        <v>338</v>
      </c>
      <c r="AA52" s="1" t="s">
        <v>338</v>
      </c>
      <c r="AB52" s="1" t="s">
        <v>338</v>
      </c>
      <c r="AC52" s="1" t="s">
        <v>339</v>
      </c>
      <c r="AD52" s="1" t="s">
        <v>339</v>
      </c>
      <c r="AE52" s="1" t="s">
        <v>338</v>
      </c>
      <c r="AF52" s="1" t="s">
        <v>338</v>
      </c>
      <c r="AG52" s="1" t="s">
        <v>338</v>
      </c>
      <c r="AH52" s="1" t="s">
        <v>338</v>
      </c>
      <c r="AI52" s="1" t="s">
        <v>339</v>
      </c>
      <c r="AK52" s="1" t="s">
        <v>338</v>
      </c>
      <c r="AL52" s="1" t="s">
        <v>338</v>
      </c>
      <c r="AM52" s="1" t="s">
        <v>338</v>
      </c>
      <c r="AN52" s="1" t="s">
        <v>338</v>
      </c>
      <c r="AO52" s="1" t="s">
        <v>339</v>
      </c>
      <c r="AP52" s="1" t="s">
        <v>338</v>
      </c>
      <c r="AQ52" s="1" t="s">
        <v>339</v>
      </c>
      <c r="AS52" s="22"/>
    </row>
    <row r="53" spans="1:45" ht="316.8" hidden="1" customHeight="1" outlineLevel="4" x14ac:dyDescent="0.3">
      <c r="A53" s="8" t="str">
        <f>N53</f>
        <v>Materiaal</v>
      </c>
      <c r="B53" s="8" t="s">
        <v>341</v>
      </c>
      <c r="C53" s="8" t="s">
        <v>352</v>
      </c>
      <c r="E53" s="255"/>
      <c r="G53" s="247"/>
      <c r="I53" s="253"/>
      <c r="K53" s="251"/>
      <c r="M53" s="251"/>
      <c r="N53" s="18" t="s">
        <v>41</v>
      </c>
      <c r="O53" s="10"/>
      <c r="R53" s="1" t="s">
        <v>164</v>
      </c>
      <c r="S53" s="22" t="s">
        <v>327</v>
      </c>
      <c r="T53" s="22" t="s">
        <v>327</v>
      </c>
      <c r="V53" s="1" t="str">
        <f t="shared" si="1"/>
        <v>Nvt</v>
      </c>
      <c r="W53" s="1" t="str">
        <f t="shared" si="2"/>
        <v>Ja</v>
      </c>
      <c r="X53" s="1" t="str">
        <f t="shared" si="3"/>
        <v>Ja</v>
      </c>
      <c r="Z53" s="1" t="s">
        <v>338</v>
      </c>
      <c r="AA53" s="1" t="s">
        <v>338</v>
      </c>
      <c r="AB53" s="1" t="s">
        <v>338</v>
      </c>
      <c r="AC53" s="1" t="s">
        <v>339</v>
      </c>
      <c r="AD53" s="1" t="s">
        <v>339</v>
      </c>
      <c r="AE53" s="1" t="s">
        <v>338</v>
      </c>
      <c r="AF53" s="1" t="s">
        <v>338</v>
      </c>
      <c r="AG53" s="1" t="s">
        <v>338</v>
      </c>
      <c r="AH53" s="1" t="s">
        <v>338</v>
      </c>
      <c r="AI53" s="1" t="s">
        <v>339</v>
      </c>
      <c r="AK53" s="1" t="s">
        <v>338</v>
      </c>
      <c r="AL53" s="1" t="s">
        <v>338</v>
      </c>
      <c r="AM53" s="1" t="s">
        <v>338</v>
      </c>
      <c r="AN53" s="1" t="s">
        <v>338</v>
      </c>
      <c r="AO53" s="1" t="s">
        <v>339</v>
      </c>
      <c r="AP53" s="1" t="s">
        <v>338</v>
      </c>
      <c r="AQ53" s="1" t="s">
        <v>339</v>
      </c>
      <c r="AS53" s="22"/>
    </row>
    <row r="54" spans="1:45" ht="331.2" hidden="1" customHeight="1" outlineLevel="4" x14ac:dyDescent="0.3">
      <c r="A54" s="8" t="str">
        <f>N54</f>
        <v>Diameter</v>
      </c>
      <c r="B54" s="8" t="s">
        <v>341</v>
      </c>
      <c r="C54" s="8" t="s">
        <v>352</v>
      </c>
      <c r="E54" s="255"/>
      <c r="G54" s="247"/>
      <c r="I54" s="253"/>
      <c r="K54" s="251"/>
      <c r="M54" s="251"/>
      <c r="N54" s="18" t="s">
        <v>43</v>
      </c>
      <c r="O54" s="10"/>
      <c r="R54" s="1" t="s">
        <v>165</v>
      </c>
      <c r="S54" s="22" t="s">
        <v>290</v>
      </c>
      <c r="T54" s="22" t="s">
        <v>290</v>
      </c>
      <c r="V54" s="1" t="str">
        <f t="shared" si="1"/>
        <v>Nvt</v>
      </c>
      <c r="W54" s="1" t="str">
        <f t="shared" si="2"/>
        <v>Ja</v>
      </c>
      <c r="X54" s="1" t="str">
        <f t="shared" si="3"/>
        <v>Ja</v>
      </c>
      <c r="Z54" s="1" t="s">
        <v>338</v>
      </c>
      <c r="AA54" s="1" t="s">
        <v>338</v>
      </c>
      <c r="AB54" s="1" t="s">
        <v>338</v>
      </c>
      <c r="AC54" s="1" t="s">
        <v>339</v>
      </c>
      <c r="AD54" s="1" t="s">
        <v>339</v>
      </c>
      <c r="AE54" s="1" t="s">
        <v>338</v>
      </c>
      <c r="AF54" s="1" t="s">
        <v>338</v>
      </c>
      <c r="AG54" s="1" t="s">
        <v>338</v>
      </c>
      <c r="AH54" s="1" t="s">
        <v>338</v>
      </c>
      <c r="AI54" s="1" t="s">
        <v>339</v>
      </c>
      <c r="AK54" s="1" t="s">
        <v>338</v>
      </c>
      <c r="AL54" s="1" t="s">
        <v>338</v>
      </c>
      <c r="AM54" s="1" t="s">
        <v>338</v>
      </c>
      <c r="AN54" s="1" t="s">
        <v>338</v>
      </c>
      <c r="AO54" s="1" t="s">
        <v>339</v>
      </c>
      <c r="AP54" s="1" t="s">
        <v>338</v>
      </c>
      <c r="AQ54" s="1" t="s">
        <v>339</v>
      </c>
      <c r="AS54" s="22"/>
    </row>
    <row r="55" spans="1:45" ht="14.4" hidden="1" customHeight="1" outlineLevel="4" x14ac:dyDescent="0.3">
      <c r="A55" s="3" t="str">
        <f>N55</f>
        <v>LijnGeometrie [+]</v>
      </c>
      <c r="B55" s="3" t="s">
        <v>341</v>
      </c>
      <c r="C55" s="3" t="s">
        <v>353</v>
      </c>
      <c r="E55" s="255"/>
      <c r="G55" s="247"/>
      <c r="I55" s="253"/>
      <c r="K55" s="251"/>
      <c r="M55" s="251"/>
      <c r="N55" s="14" t="s">
        <v>188</v>
      </c>
      <c r="O55" s="10"/>
      <c r="R55" s="1" t="s">
        <v>207</v>
      </c>
      <c r="S55" s="1"/>
      <c r="T55" s="1"/>
      <c r="V55" s="1" t="str">
        <f t="shared" si="1"/>
        <v>Nvt</v>
      </c>
      <c r="W55" s="1" t="str">
        <f t="shared" si="2"/>
        <v>Ja</v>
      </c>
      <c r="X55" s="1" t="str">
        <f t="shared" si="3"/>
        <v>Ja</v>
      </c>
      <c r="Z55" s="1" t="s">
        <v>338</v>
      </c>
      <c r="AA55" s="1" t="s">
        <v>338</v>
      </c>
      <c r="AB55" s="1" t="s">
        <v>338</v>
      </c>
      <c r="AC55" s="1" t="s">
        <v>339</v>
      </c>
      <c r="AD55" s="1" t="s">
        <v>339</v>
      </c>
      <c r="AE55" s="1" t="s">
        <v>338</v>
      </c>
      <c r="AF55" s="1" t="s">
        <v>338</v>
      </c>
      <c r="AG55" s="1" t="s">
        <v>338</v>
      </c>
      <c r="AH55" s="1" t="s">
        <v>340</v>
      </c>
      <c r="AI55" s="1" t="s">
        <v>339</v>
      </c>
      <c r="AK55" s="1" t="s">
        <v>338</v>
      </c>
      <c r="AL55" s="1" t="s">
        <v>338</v>
      </c>
      <c r="AM55" s="1" t="s">
        <v>338</v>
      </c>
      <c r="AN55" s="1" t="s">
        <v>338</v>
      </c>
      <c r="AO55" s="1" t="s">
        <v>339</v>
      </c>
      <c r="AP55" s="1" t="s">
        <v>338</v>
      </c>
      <c r="AQ55" s="1" t="s">
        <v>339</v>
      </c>
      <c r="AS55" s="22"/>
    </row>
    <row r="56" spans="1:45" ht="14.4" hidden="1" customHeight="1" outlineLevel="5" x14ac:dyDescent="0.3">
      <c r="A56" s="8" t="str">
        <f>P56</f>
        <v>Lijnpunten</v>
      </c>
      <c r="B56" s="8" t="s">
        <v>341</v>
      </c>
      <c r="C56" s="8" t="s">
        <v>352</v>
      </c>
      <c r="E56" s="255"/>
      <c r="G56" s="247"/>
      <c r="I56" s="253"/>
      <c r="K56" s="251"/>
      <c r="M56" s="251"/>
      <c r="N56" s="4"/>
      <c r="O56" s="251" t="s">
        <v>199</v>
      </c>
      <c r="P56" s="8" t="s">
        <v>47</v>
      </c>
      <c r="Q56" s="10"/>
      <c r="R56" s="1" t="s">
        <v>137</v>
      </c>
      <c r="S56" s="1"/>
      <c r="T56" s="1"/>
      <c r="V56" s="1" t="str">
        <f t="shared" si="1"/>
        <v>Nvt</v>
      </c>
      <c r="W56" s="1" t="str">
        <f t="shared" si="2"/>
        <v>Ja</v>
      </c>
      <c r="X56" s="1" t="str">
        <f t="shared" si="3"/>
        <v>Ja</v>
      </c>
      <c r="Z56" s="1" t="s">
        <v>338</v>
      </c>
      <c r="AA56" s="1" t="s">
        <v>338</v>
      </c>
      <c r="AB56" s="1" t="s">
        <v>338</v>
      </c>
      <c r="AC56" s="1" t="s">
        <v>339</v>
      </c>
      <c r="AD56" s="1" t="s">
        <v>339</v>
      </c>
      <c r="AE56" s="1" t="s">
        <v>338</v>
      </c>
      <c r="AF56" s="1" t="s">
        <v>338</v>
      </c>
      <c r="AG56" s="1" t="s">
        <v>338</v>
      </c>
      <c r="AH56" s="1" t="s">
        <v>338</v>
      </c>
      <c r="AI56" s="1" t="s">
        <v>339</v>
      </c>
      <c r="AK56" s="1" t="s">
        <v>338</v>
      </c>
      <c r="AL56" s="1" t="s">
        <v>338</v>
      </c>
      <c r="AM56" s="1" t="s">
        <v>338</v>
      </c>
      <c r="AN56" s="1" t="s">
        <v>338</v>
      </c>
      <c r="AO56" s="1" t="s">
        <v>339</v>
      </c>
      <c r="AP56" s="1" t="s">
        <v>338</v>
      </c>
      <c r="AQ56" s="1" t="s">
        <v>339</v>
      </c>
      <c r="AS56" s="22"/>
    </row>
    <row r="57" spans="1:45" ht="14.4" hidden="1" customHeight="1" outlineLevel="5" x14ac:dyDescent="0.3">
      <c r="A57" s="3" t="str">
        <f>P57</f>
        <v>Referentiemaatvoering</v>
      </c>
      <c r="B57" s="3" t="s">
        <v>341</v>
      </c>
      <c r="C57" s="3" t="s">
        <v>353</v>
      </c>
      <c r="E57" s="255"/>
      <c r="G57" s="247"/>
      <c r="I57" s="253"/>
      <c r="K57" s="251"/>
      <c r="M57" s="251"/>
      <c r="O57" s="251"/>
      <c r="P57" s="3" t="s">
        <v>48</v>
      </c>
      <c r="Q57" s="10"/>
      <c r="R57" s="1" t="s">
        <v>137</v>
      </c>
      <c r="S57" s="1"/>
      <c r="T57" s="1"/>
      <c r="V57" s="1" t="str">
        <f t="shared" si="1"/>
        <v>Nvt</v>
      </c>
      <c r="W57" s="1" t="str">
        <f t="shared" si="2"/>
        <v>Optie</v>
      </c>
      <c r="X57" s="1" t="str">
        <f t="shared" si="3"/>
        <v>Optie</v>
      </c>
      <c r="Z57" s="1" t="s">
        <v>340</v>
      </c>
      <c r="AA57" s="1" t="s">
        <v>340</v>
      </c>
      <c r="AB57" s="1" t="s">
        <v>340</v>
      </c>
      <c r="AC57" s="1" t="s">
        <v>339</v>
      </c>
      <c r="AD57" s="1" t="s">
        <v>339</v>
      </c>
      <c r="AE57" s="1" t="s">
        <v>340</v>
      </c>
      <c r="AF57" s="1" t="s">
        <v>340</v>
      </c>
      <c r="AG57" s="1" t="s">
        <v>340</v>
      </c>
      <c r="AH57" s="1" t="s">
        <v>340</v>
      </c>
      <c r="AI57" s="1" t="s">
        <v>339</v>
      </c>
      <c r="AK57" s="1" t="s">
        <v>340</v>
      </c>
      <c r="AL57" s="1" t="s">
        <v>340</v>
      </c>
      <c r="AM57" s="1" t="s">
        <v>340</v>
      </c>
      <c r="AN57" s="1" t="s">
        <v>340</v>
      </c>
      <c r="AO57" s="1" t="s">
        <v>339</v>
      </c>
      <c r="AP57" s="1" t="s">
        <v>340</v>
      </c>
      <c r="AQ57" s="1" t="s">
        <v>339</v>
      </c>
      <c r="AS57" s="22"/>
    </row>
    <row r="58" spans="1:45" ht="72" hidden="1" customHeight="1" outlineLevel="4" x14ac:dyDescent="0.3">
      <c r="A58" s="8" t="str">
        <f>N58</f>
        <v>Bewerking</v>
      </c>
      <c r="B58" s="8" t="s">
        <v>341</v>
      </c>
      <c r="C58" s="8" t="s">
        <v>352</v>
      </c>
      <c r="E58" s="255"/>
      <c r="G58" s="247"/>
      <c r="I58" s="253"/>
      <c r="K58" s="251"/>
      <c r="M58" s="251"/>
      <c r="N58" s="18" t="s">
        <v>49</v>
      </c>
      <c r="O58" s="10"/>
      <c r="R58" s="1" t="s">
        <v>208</v>
      </c>
      <c r="S58" s="22" t="s">
        <v>377</v>
      </c>
      <c r="T58" s="22" t="s">
        <v>377</v>
      </c>
      <c r="V58" s="1" t="str">
        <f t="shared" si="1"/>
        <v>Nvt</v>
      </c>
      <c r="W58" s="1" t="str">
        <f t="shared" si="2"/>
        <v>Ja</v>
      </c>
      <c r="X58" s="1" t="str">
        <f t="shared" si="3"/>
        <v>Ja</v>
      </c>
      <c r="Z58" s="1" t="s">
        <v>338</v>
      </c>
      <c r="AA58" s="1" t="s">
        <v>338</v>
      </c>
      <c r="AB58" s="1" t="s">
        <v>338</v>
      </c>
      <c r="AC58" s="1" t="s">
        <v>339</v>
      </c>
      <c r="AD58" s="1" t="s">
        <v>339</v>
      </c>
      <c r="AE58" s="1" t="s">
        <v>338</v>
      </c>
      <c r="AF58" s="1" t="s">
        <v>338</v>
      </c>
      <c r="AG58" s="1" t="s">
        <v>338</v>
      </c>
      <c r="AH58" s="1" t="s">
        <v>338</v>
      </c>
      <c r="AI58" s="1" t="s">
        <v>339</v>
      </c>
      <c r="AK58" s="1" t="s">
        <v>338</v>
      </c>
      <c r="AL58" s="1" t="s">
        <v>338</v>
      </c>
      <c r="AM58" s="1" t="s">
        <v>338</v>
      </c>
      <c r="AN58" s="1" t="s">
        <v>338</v>
      </c>
      <c r="AO58" s="1" t="s">
        <v>339</v>
      </c>
      <c r="AP58" s="1" t="s">
        <v>338</v>
      </c>
      <c r="AQ58" s="1" t="s">
        <v>339</v>
      </c>
      <c r="AS58" s="22"/>
    </row>
    <row r="59" spans="1:45" ht="14.4" hidden="1" customHeight="1" outlineLevel="3" x14ac:dyDescent="0.3">
      <c r="A59" s="3" t="str">
        <f>L59</f>
        <v>Koppeling [+]</v>
      </c>
      <c r="B59" s="3" t="s">
        <v>338</v>
      </c>
      <c r="C59" s="3" t="s">
        <v>353</v>
      </c>
      <c r="E59" s="255"/>
      <c r="G59" s="247"/>
      <c r="I59" s="253"/>
      <c r="K59" s="251"/>
      <c r="L59" s="14" t="s">
        <v>191</v>
      </c>
      <c r="M59" s="10"/>
      <c r="R59" s="1" t="s">
        <v>209</v>
      </c>
      <c r="S59" s="1"/>
      <c r="T59" s="1"/>
      <c r="V59" s="1" t="str">
        <f t="shared" si="1"/>
        <v>Nee</v>
      </c>
      <c r="W59" s="1" t="str">
        <f t="shared" si="2"/>
        <v>Optie</v>
      </c>
      <c r="X59" s="1" t="str">
        <f t="shared" si="3"/>
        <v>Optie</v>
      </c>
      <c r="Z59" s="1" t="s">
        <v>340</v>
      </c>
      <c r="AA59" s="1" t="s">
        <v>340</v>
      </c>
      <c r="AB59" s="1" t="s">
        <v>340</v>
      </c>
      <c r="AC59" s="1" t="s">
        <v>339</v>
      </c>
      <c r="AD59" s="1" t="s">
        <v>339</v>
      </c>
      <c r="AE59" s="1" t="s">
        <v>340</v>
      </c>
      <c r="AF59" s="1" t="s">
        <v>340</v>
      </c>
      <c r="AG59" s="1" t="s">
        <v>340</v>
      </c>
      <c r="AH59" s="1" t="s">
        <v>340</v>
      </c>
      <c r="AI59" s="1" t="s">
        <v>341</v>
      </c>
      <c r="AK59" s="1" t="s">
        <v>340</v>
      </c>
      <c r="AL59" s="1" t="s">
        <v>340</v>
      </c>
      <c r="AM59" s="1" t="s">
        <v>340</v>
      </c>
      <c r="AN59" s="1" t="s">
        <v>340</v>
      </c>
      <c r="AO59" s="1" t="s">
        <v>341</v>
      </c>
      <c r="AP59" s="1" t="s">
        <v>340</v>
      </c>
      <c r="AQ59" s="1" t="s">
        <v>341</v>
      </c>
      <c r="AS59" s="22"/>
    </row>
    <row r="60" spans="1:45" ht="115.2" hidden="1" customHeight="1" outlineLevel="4" x14ac:dyDescent="0.3">
      <c r="A60" s="8" t="str">
        <f>N60</f>
        <v>Koppelingsoort</v>
      </c>
      <c r="B60" s="8" t="s">
        <v>341</v>
      </c>
      <c r="C60" s="8" t="s">
        <v>352</v>
      </c>
      <c r="E60" s="255"/>
      <c r="G60" s="247"/>
      <c r="I60" s="253"/>
      <c r="K60" s="251"/>
      <c r="L60" s="4"/>
      <c r="M60" s="251" t="s">
        <v>50</v>
      </c>
      <c r="N60" s="18" t="s">
        <v>51</v>
      </c>
      <c r="O60" s="10"/>
      <c r="R60" s="1" t="s">
        <v>210</v>
      </c>
      <c r="S60" s="22" t="s">
        <v>291</v>
      </c>
      <c r="T60" s="22" t="s">
        <v>378</v>
      </c>
      <c r="V60" s="1" t="str">
        <f t="shared" si="1"/>
        <v>Nvt</v>
      </c>
      <c r="W60" s="1" t="str">
        <f t="shared" si="2"/>
        <v>Ja</v>
      </c>
      <c r="X60" s="1" t="str">
        <f t="shared" si="3"/>
        <v>Ja</v>
      </c>
      <c r="Z60" s="1" t="s">
        <v>338</v>
      </c>
      <c r="AA60" s="1" t="s">
        <v>338</v>
      </c>
      <c r="AB60" s="1" t="s">
        <v>338</v>
      </c>
      <c r="AC60" s="1" t="s">
        <v>339</v>
      </c>
      <c r="AD60" s="1" t="s">
        <v>339</v>
      </c>
      <c r="AE60" s="1" t="s">
        <v>338</v>
      </c>
      <c r="AF60" s="1" t="s">
        <v>338</v>
      </c>
      <c r="AG60" s="1" t="s">
        <v>338</v>
      </c>
      <c r="AH60" s="1" t="s">
        <v>338</v>
      </c>
      <c r="AI60" s="1" t="s">
        <v>339</v>
      </c>
      <c r="AK60" s="1" t="s">
        <v>338</v>
      </c>
      <c r="AL60" s="1" t="s">
        <v>338</v>
      </c>
      <c r="AM60" s="1" t="s">
        <v>338</v>
      </c>
      <c r="AN60" s="1" t="s">
        <v>338</v>
      </c>
      <c r="AO60" s="1" t="s">
        <v>339</v>
      </c>
      <c r="AP60" s="1" t="s">
        <v>338</v>
      </c>
      <c r="AQ60" s="1" t="s">
        <v>339</v>
      </c>
      <c r="AS60" s="22"/>
    </row>
    <row r="61" spans="1:45" ht="14.4" hidden="1" customHeight="1" outlineLevel="4" x14ac:dyDescent="0.3">
      <c r="A61" s="3" t="str">
        <f>N61</f>
        <v>PuntGeometrie [+]</v>
      </c>
      <c r="B61" s="3" t="s">
        <v>341</v>
      </c>
      <c r="C61" s="3" t="s">
        <v>353</v>
      </c>
      <c r="E61" s="255"/>
      <c r="G61" s="247"/>
      <c r="I61" s="253"/>
      <c r="K61" s="251"/>
      <c r="M61" s="251"/>
      <c r="N61" s="14" t="s">
        <v>181</v>
      </c>
      <c r="O61" s="10"/>
      <c r="R61" s="1" t="s">
        <v>211</v>
      </c>
      <c r="S61" s="1"/>
      <c r="T61" s="1"/>
      <c r="V61" s="1" t="str">
        <f t="shared" si="1"/>
        <v>Nvt</v>
      </c>
      <c r="W61" s="1" t="str">
        <f t="shared" si="2"/>
        <v>Ja</v>
      </c>
      <c r="X61" s="1" t="str">
        <f t="shared" si="3"/>
        <v>Ja</v>
      </c>
      <c r="Z61" s="1" t="s">
        <v>338</v>
      </c>
      <c r="AA61" s="1" t="s">
        <v>338</v>
      </c>
      <c r="AB61" s="1" t="s">
        <v>338</v>
      </c>
      <c r="AC61" s="1" t="s">
        <v>339</v>
      </c>
      <c r="AD61" s="1" t="s">
        <v>339</v>
      </c>
      <c r="AE61" s="1" t="s">
        <v>338</v>
      </c>
      <c r="AF61" s="1" t="s">
        <v>338</v>
      </c>
      <c r="AG61" s="1" t="s">
        <v>338</v>
      </c>
      <c r="AH61" s="1" t="s">
        <v>338</v>
      </c>
      <c r="AI61" s="1" t="s">
        <v>339</v>
      </c>
      <c r="AK61" s="1" t="s">
        <v>338</v>
      </c>
      <c r="AL61" s="1" t="s">
        <v>338</v>
      </c>
      <c r="AM61" s="1" t="s">
        <v>338</v>
      </c>
      <c r="AN61" s="1" t="s">
        <v>338</v>
      </c>
      <c r="AO61" s="1" t="s">
        <v>339</v>
      </c>
      <c r="AP61" s="1" t="s">
        <v>338</v>
      </c>
      <c r="AQ61" s="1" t="s">
        <v>339</v>
      </c>
      <c r="AS61" s="22"/>
    </row>
    <row r="62" spans="1:45" ht="14.4" hidden="1" customHeight="1" outlineLevel="5" x14ac:dyDescent="0.3">
      <c r="A62" s="8" t="str">
        <f>P62</f>
        <v>Hoek</v>
      </c>
      <c r="B62" s="8" t="s">
        <v>341</v>
      </c>
      <c r="C62" s="8" t="s">
        <v>352</v>
      </c>
      <c r="E62" s="255"/>
      <c r="G62" s="247"/>
      <c r="I62" s="253"/>
      <c r="K62" s="251"/>
      <c r="M62" s="251"/>
      <c r="N62" s="4"/>
      <c r="O62" s="251" t="s">
        <v>52</v>
      </c>
      <c r="P62" s="8" t="s">
        <v>53</v>
      </c>
      <c r="Q62" s="10"/>
      <c r="R62" s="1" t="s">
        <v>137</v>
      </c>
      <c r="S62" s="1"/>
      <c r="T62" s="1"/>
      <c r="V62" s="1" t="str">
        <f t="shared" si="1"/>
        <v>Nvt</v>
      </c>
      <c r="W62" s="1" t="str">
        <f t="shared" si="2"/>
        <v>Ja</v>
      </c>
      <c r="X62" s="1" t="str">
        <f t="shared" si="3"/>
        <v>Ja</v>
      </c>
      <c r="Z62" s="1" t="s">
        <v>338</v>
      </c>
      <c r="AA62" s="1" t="s">
        <v>338</v>
      </c>
      <c r="AB62" s="1" t="s">
        <v>338</v>
      </c>
      <c r="AC62" s="1" t="s">
        <v>339</v>
      </c>
      <c r="AD62" s="1" t="s">
        <v>339</v>
      </c>
      <c r="AE62" s="1" t="s">
        <v>338</v>
      </c>
      <c r="AF62" s="1" t="s">
        <v>338</v>
      </c>
      <c r="AG62" s="1" t="s">
        <v>338</v>
      </c>
      <c r="AH62" s="1" t="s">
        <v>338</v>
      </c>
      <c r="AI62" s="1" t="s">
        <v>339</v>
      </c>
      <c r="AK62" s="1" t="s">
        <v>338</v>
      </c>
      <c r="AL62" s="1" t="s">
        <v>338</v>
      </c>
      <c r="AM62" s="1" t="s">
        <v>338</v>
      </c>
      <c r="AN62" s="1" t="s">
        <v>338</v>
      </c>
      <c r="AO62" s="1" t="s">
        <v>339</v>
      </c>
      <c r="AP62" s="1" t="s">
        <v>338</v>
      </c>
      <c r="AQ62" s="1" t="s">
        <v>339</v>
      </c>
      <c r="AS62" s="22"/>
    </row>
    <row r="63" spans="1:45" ht="14.4" hidden="1" customHeight="1" outlineLevel="5" x14ac:dyDescent="0.3">
      <c r="A63" s="8" t="str">
        <f t="shared" ref="A63:A64" si="8">P63</f>
        <v>Punt</v>
      </c>
      <c r="B63" s="8" t="s">
        <v>341</v>
      </c>
      <c r="C63" s="8" t="s">
        <v>352</v>
      </c>
      <c r="E63" s="255"/>
      <c r="G63" s="247"/>
      <c r="I63" s="253"/>
      <c r="K63" s="251"/>
      <c r="M63" s="251"/>
      <c r="O63" s="251"/>
      <c r="P63" s="8" t="s">
        <v>54</v>
      </c>
      <c r="Q63" s="10"/>
      <c r="R63" s="1" t="s">
        <v>212</v>
      </c>
      <c r="S63" s="1"/>
      <c r="T63" s="1"/>
      <c r="V63" s="1" t="str">
        <f t="shared" si="1"/>
        <v>Nvt</v>
      </c>
      <c r="W63" s="1" t="str">
        <f t="shared" si="2"/>
        <v>Ja</v>
      </c>
      <c r="X63" s="1" t="str">
        <f t="shared" si="3"/>
        <v>Ja</v>
      </c>
      <c r="Z63" s="1" t="s">
        <v>338</v>
      </c>
      <c r="AA63" s="1" t="s">
        <v>338</v>
      </c>
      <c r="AB63" s="1" t="s">
        <v>338</v>
      </c>
      <c r="AC63" s="1" t="s">
        <v>339</v>
      </c>
      <c r="AD63" s="1" t="s">
        <v>339</v>
      </c>
      <c r="AE63" s="1" t="s">
        <v>338</v>
      </c>
      <c r="AF63" s="1" t="s">
        <v>338</v>
      </c>
      <c r="AG63" s="1" t="s">
        <v>338</v>
      </c>
      <c r="AH63" s="1" t="s">
        <v>338</v>
      </c>
      <c r="AI63" s="1" t="s">
        <v>339</v>
      </c>
      <c r="AK63" s="1" t="s">
        <v>338</v>
      </c>
      <c r="AL63" s="1" t="s">
        <v>338</v>
      </c>
      <c r="AM63" s="1" t="s">
        <v>338</v>
      </c>
      <c r="AN63" s="1" t="s">
        <v>338</v>
      </c>
      <c r="AO63" s="1" t="s">
        <v>339</v>
      </c>
      <c r="AP63" s="1" t="s">
        <v>338</v>
      </c>
      <c r="AQ63" s="1" t="s">
        <v>339</v>
      </c>
      <c r="AS63" s="22"/>
    </row>
    <row r="64" spans="1:45" ht="14.4" hidden="1" customHeight="1" outlineLevel="5" x14ac:dyDescent="0.3">
      <c r="A64" s="3" t="str">
        <f t="shared" si="8"/>
        <v>Referentiemaatvoering</v>
      </c>
      <c r="B64" s="3" t="s">
        <v>341</v>
      </c>
      <c r="C64" s="3" t="s">
        <v>353</v>
      </c>
      <c r="E64" s="255"/>
      <c r="G64" s="247"/>
      <c r="I64" s="253"/>
      <c r="K64" s="251"/>
      <c r="M64" s="251"/>
      <c r="O64" s="251"/>
      <c r="P64" s="3" t="s">
        <v>48</v>
      </c>
      <c r="Q64" s="10"/>
      <c r="R64" s="1" t="s">
        <v>137</v>
      </c>
      <c r="S64" s="1"/>
      <c r="T64" s="1"/>
      <c r="V64" s="1" t="str">
        <f t="shared" si="1"/>
        <v>Nvt</v>
      </c>
      <c r="W64" s="1" t="str">
        <f t="shared" si="2"/>
        <v>Optie</v>
      </c>
      <c r="X64" s="1" t="str">
        <f t="shared" si="3"/>
        <v>Optie</v>
      </c>
      <c r="Z64" s="1" t="s">
        <v>340</v>
      </c>
      <c r="AA64" s="1" t="s">
        <v>340</v>
      </c>
      <c r="AB64" s="1" t="s">
        <v>340</v>
      </c>
      <c r="AC64" s="1" t="s">
        <v>339</v>
      </c>
      <c r="AD64" s="1" t="s">
        <v>339</v>
      </c>
      <c r="AE64" s="1" t="s">
        <v>340</v>
      </c>
      <c r="AF64" s="1" t="s">
        <v>340</v>
      </c>
      <c r="AG64" s="1" t="s">
        <v>340</v>
      </c>
      <c r="AH64" s="1" t="s">
        <v>340</v>
      </c>
      <c r="AI64" s="1" t="s">
        <v>339</v>
      </c>
      <c r="AK64" s="1" t="s">
        <v>340</v>
      </c>
      <c r="AL64" s="1" t="s">
        <v>340</v>
      </c>
      <c r="AM64" s="1" t="s">
        <v>340</v>
      </c>
      <c r="AN64" s="1" t="s">
        <v>340</v>
      </c>
      <c r="AO64" s="1" t="s">
        <v>339</v>
      </c>
      <c r="AP64" s="1" t="s">
        <v>340</v>
      </c>
      <c r="AQ64" s="1" t="s">
        <v>339</v>
      </c>
      <c r="AS64" s="22"/>
    </row>
    <row r="65" spans="1:45" ht="72" hidden="1" customHeight="1" outlineLevel="4" x14ac:dyDescent="0.3">
      <c r="A65" s="8" t="str">
        <f>N65</f>
        <v>Bewerking</v>
      </c>
      <c r="B65" s="8" t="s">
        <v>341</v>
      </c>
      <c r="C65" s="8" t="s">
        <v>352</v>
      </c>
      <c r="E65" s="255"/>
      <c r="G65" s="247"/>
      <c r="I65" s="253"/>
      <c r="K65" s="251"/>
      <c r="M65" s="251"/>
      <c r="N65" s="18" t="s">
        <v>49</v>
      </c>
      <c r="O65" s="10"/>
      <c r="R65" s="1" t="s">
        <v>208</v>
      </c>
      <c r="S65" s="22" t="s">
        <v>377</v>
      </c>
      <c r="T65" s="22" t="s">
        <v>377</v>
      </c>
      <c r="V65" s="1" t="str">
        <f t="shared" si="1"/>
        <v>Nvt</v>
      </c>
      <c r="W65" s="1" t="str">
        <f t="shared" si="2"/>
        <v>Ja</v>
      </c>
      <c r="X65" s="1" t="str">
        <f t="shared" si="3"/>
        <v>Ja</v>
      </c>
      <c r="Z65" s="1" t="s">
        <v>338</v>
      </c>
      <c r="AA65" s="1" t="s">
        <v>338</v>
      </c>
      <c r="AB65" s="1" t="s">
        <v>338</v>
      </c>
      <c r="AC65" s="1" t="s">
        <v>339</v>
      </c>
      <c r="AD65" s="1" t="s">
        <v>339</v>
      </c>
      <c r="AE65" s="1" t="s">
        <v>338</v>
      </c>
      <c r="AF65" s="1" t="s">
        <v>338</v>
      </c>
      <c r="AG65" s="1" t="s">
        <v>338</v>
      </c>
      <c r="AH65" s="1" t="s">
        <v>338</v>
      </c>
      <c r="AI65" s="1" t="s">
        <v>339</v>
      </c>
      <c r="AK65" s="1" t="s">
        <v>338</v>
      </c>
      <c r="AL65" s="1" t="s">
        <v>338</v>
      </c>
      <c r="AM65" s="1" t="s">
        <v>338</v>
      </c>
      <c r="AN65" s="1" t="s">
        <v>338</v>
      </c>
      <c r="AO65" s="1" t="s">
        <v>339</v>
      </c>
      <c r="AP65" s="1" t="s">
        <v>338</v>
      </c>
      <c r="AQ65" s="1" t="s">
        <v>339</v>
      </c>
      <c r="AS65" s="22"/>
    </row>
    <row r="66" spans="1:45" ht="14.4" hidden="1" customHeight="1" outlineLevel="3" x14ac:dyDescent="0.3">
      <c r="A66" s="3" t="str">
        <f>L66</f>
        <v>Aanboring [+]</v>
      </c>
      <c r="B66" s="3" t="s">
        <v>338</v>
      </c>
      <c r="C66" s="3" t="s">
        <v>353</v>
      </c>
      <c r="E66" s="255"/>
      <c r="G66" s="247"/>
      <c r="I66" s="253"/>
      <c r="K66" s="251"/>
      <c r="L66" s="14" t="s">
        <v>186</v>
      </c>
      <c r="M66" s="10"/>
      <c r="R66" s="1" t="s">
        <v>213</v>
      </c>
      <c r="S66" s="1"/>
      <c r="T66" s="1"/>
      <c r="V66" s="1" t="str">
        <f t="shared" si="1"/>
        <v>Nee</v>
      </c>
      <c r="W66" s="1" t="str">
        <f t="shared" si="2"/>
        <v>Nee</v>
      </c>
      <c r="X66" s="1" t="str">
        <f t="shared" si="3"/>
        <v>Nee</v>
      </c>
      <c r="Z66" s="1" t="s">
        <v>338</v>
      </c>
      <c r="AA66" s="1" t="s">
        <v>340</v>
      </c>
      <c r="AB66" s="1" t="s">
        <v>340</v>
      </c>
      <c r="AC66" s="1" t="s">
        <v>339</v>
      </c>
      <c r="AD66" s="1" t="s">
        <v>339</v>
      </c>
      <c r="AE66" s="1" t="s">
        <v>340</v>
      </c>
      <c r="AF66" s="1" t="s">
        <v>340</v>
      </c>
      <c r="AG66" s="1" t="s">
        <v>338</v>
      </c>
      <c r="AH66" s="1" t="s">
        <v>340</v>
      </c>
      <c r="AI66" s="1" t="s">
        <v>341</v>
      </c>
      <c r="AK66" s="1" t="s">
        <v>341</v>
      </c>
      <c r="AL66" s="1" t="s">
        <v>341</v>
      </c>
      <c r="AM66" s="1" t="s">
        <v>341</v>
      </c>
      <c r="AN66" s="1" t="s">
        <v>341</v>
      </c>
      <c r="AO66" s="1" t="s">
        <v>341</v>
      </c>
      <c r="AP66" s="1" t="s">
        <v>341</v>
      </c>
      <c r="AQ66" s="1" t="s">
        <v>341</v>
      </c>
      <c r="AS66" s="22"/>
    </row>
    <row r="67" spans="1:45" ht="57.6" hidden="1" customHeight="1" outlineLevel="4" x14ac:dyDescent="0.3">
      <c r="A67" s="8" t="str">
        <f>N67</f>
        <v>Aanboringsoort</v>
      </c>
      <c r="B67" s="8" t="s">
        <v>341</v>
      </c>
      <c r="C67" s="8" t="s">
        <v>352</v>
      </c>
      <c r="E67" s="255"/>
      <c r="G67" s="247"/>
      <c r="I67" s="253"/>
      <c r="K67" s="251"/>
      <c r="L67" s="4"/>
      <c r="M67" s="251" t="s">
        <v>55</v>
      </c>
      <c r="N67" s="18" t="s">
        <v>56</v>
      </c>
      <c r="O67" s="10"/>
      <c r="R67" s="1" t="s">
        <v>214</v>
      </c>
      <c r="S67" s="22" t="s">
        <v>384</v>
      </c>
      <c r="T67" s="22" t="s">
        <v>384</v>
      </c>
      <c r="V67" s="1" t="str">
        <f t="shared" ref="V67:V130" si="9">IF($V$1=$Z$1,Z67,IF($V$1=$AA$1,AA67,IF($V$1=$AB$1,AB67,IF($V$1=$AC$1,AC67,IF($V$1=$AD$1,AD67,IF($V$1=$AE$1,AE67,IF($V$1=$AF$1,AF67,IF($V$1=$AG$1,AG67,IF($V$1=$AH$1,AH67,IF($V$1=$AI$1,AI67,"Geen info"))))))))))</f>
        <v>Nvt</v>
      </c>
      <c r="W67" s="1" t="str">
        <f t="shared" ref="W67:W130" si="10">IF($W$1=$AK$1,AK67,IF($W$1=$AL$1,AL67,IF($W$1=$AM$1,AM67,IF($W$1=$AN$1,AN67,IF($W$1=$AO$1,AO67,IF($W$1=$AP$1,AP67,IF($W$1=$AQ$1,AQ67,"Geen info")))))))</f>
        <v>Nvt</v>
      </c>
      <c r="X67" s="1" t="str">
        <f t="shared" ref="X67:X130" si="11">IF(V67="Ja","Ja",IF(W67="Ja","Ja",IF(V67="Optie","Optie",IF(W67="Optie","Optie",IF(V67="Nee","Nee",IF(W67="Nee","Nee",IF(V67="Nvt","Nvt",IF(W67="Nvt","Nvt","??"))))))))</f>
        <v>Nvt</v>
      </c>
      <c r="Z67" s="1" t="s">
        <v>338</v>
      </c>
      <c r="AA67" s="1" t="s">
        <v>338</v>
      </c>
      <c r="AB67" s="1" t="s">
        <v>338</v>
      </c>
      <c r="AC67" s="1" t="s">
        <v>339</v>
      </c>
      <c r="AD67" s="1" t="s">
        <v>339</v>
      </c>
      <c r="AE67" s="1" t="s">
        <v>338</v>
      </c>
      <c r="AF67" s="1" t="s">
        <v>338</v>
      </c>
      <c r="AG67" s="1" t="s">
        <v>338</v>
      </c>
      <c r="AH67" s="1" t="s">
        <v>338</v>
      </c>
      <c r="AI67" s="1" t="s">
        <v>339</v>
      </c>
      <c r="AK67" s="1" t="s">
        <v>339</v>
      </c>
      <c r="AL67" s="1" t="s">
        <v>339</v>
      </c>
      <c r="AM67" s="1" t="s">
        <v>339</v>
      </c>
      <c r="AN67" s="1" t="s">
        <v>339</v>
      </c>
      <c r="AO67" s="1" t="s">
        <v>339</v>
      </c>
      <c r="AP67" s="1" t="s">
        <v>339</v>
      </c>
      <c r="AQ67" s="1" t="s">
        <v>339</v>
      </c>
      <c r="AS67" s="22"/>
    </row>
    <row r="68" spans="1:45" ht="14.4" hidden="1" customHeight="1" outlineLevel="4" x14ac:dyDescent="0.3">
      <c r="A68" s="3" t="str">
        <f>N68</f>
        <v>PuntGeometrie [+]</v>
      </c>
      <c r="B68" s="3" t="s">
        <v>341</v>
      </c>
      <c r="C68" s="3" t="s">
        <v>353</v>
      </c>
      <c r="E68" s="255"/>
      <c r="G68" s="247"/>
      <c r="I68" s="253"/>
      <c r="K68" s="251"/>
      <c r="M68" s="251"/>
      <c r="N68" s="14" t="s">
        <v>181</v>
      </c>
      <c r="O68" s="10"/>
      <c r="R68" s="1" t="s">
        <v>211</v>
      </c>
      <c r="S68" s="1"/>
      <c r="T68" s="1"/>
      <c r="V68" s="1" t="str">
        <f t="shared" si="9"/>
        <v>Nvt</v>
      </c>
      <c r="W68" s="1" t="str">
        <f t="shared" si="10"/>
        <v>Nvt</v>
      </c>
      <c r="X68" s="1" t="str">
        <f t="shared" si="11"/>
        <v>Nvt</v>
      </c>
      <c r="Z68" s="1" t="s">
        <v>338</v>
      </c>
      <c r="AA68" s="1" t="s">
        <v>338</v>
      </c>
      <c r="AB68" s="1" t="s">
        <v>338</v>
      </c>
      <c r="AC68" s="1" t="s">
        <v>339</v>
      </c>
      <c r="AD68" s="1" t="s">
        <v>339</v>
      </c>
      <c r="AE68" s="1" t="s">
        <v>338</v>
      </c>
      <c r="AF68" s="1" t="s">
        <v>338</v>
      </c>
      <c r="AG68" s="1" t="s">
        <v>338</v>
      </c>
      <c r="AH68" s="1" t="s">
        <v>338</v>
      </c>
      <c r="AI68" s="1" t="s">
        <v>339</v>
      </c>
      <c r="AK68" s="1" t="s">
        <v>339</v>
      </c>
      <c r="AL68" s="1" t="s">
        <v>339</v>
      </c>
      <c r="AM68" s="1" t="s">
        <v>339</v>
      </c>
      <c r="AN68" s="1" t="s">
        <v>339</v>
      </c>
      <c r="AO68" s="1" t="s">
        <v>339</v>
      </c>
      <c r="AP68" s="1" t="s">
        <v>339</v>
      </c>
      <c r="AQ68" s="1" t="s">
        <v>339</v>
      </c>
      <c r="AS68" s="22"/>
    </row>
    <row r="69" spans="1:45" ht="14.4" hidden="1" customHeight="1" outlineLevel="5" x14ac:dyDescent="0.3">
      <c r="A69" s="8" t="str">
        <f>P69</f>
        <v>Hoek</v>
      </c>
      <c r="B69" s="8" t="s">
        <v>341</v>
      </c>
      <c r="C69" s="8" t="s">
        <v>352</v>
      </c>
      <c r="E69" s="255"/>
      <c r="G69" s="247"/>
      <c r="I69" s="253"/>
      <c r="K69" s="251"/>
      <c r="M69" s="251"/>
      <c r="N69" s="4"/>
      <c r="O69" s="251" t="s">
        <v>52</v>
      </c>
      <c r="P69" s="8" t="s">
        <v>53</v>
      </c>
      <c r="Q69" s="10"/>
      <c r="R69" s="1" t="s">
        <v>137</v>
      </c>
      <c r="S69" s="1"/>
      <c r="T69" s="1"/>
      <c r="V69" s="1" t="str">
        <f t="shared" si="9"/>
        <v>Nvt</v>
      </c>
      <c r="W69" s="1" t="str">
        <f t="shared" si="10"/>
        <v>Nvt</v>
      </c>
      <c r="X69" s="1" t="str">
        <f t="shared" si="11"/>
        <v>Nvt</v>
      </c>
      <c r="Z69" s="1" t="s">
        <v>338</v>
      </c>
      <c r="AA69" s="1" t="s">
        <v>338</v>
      </c>
      <c r="AB69" s="1" t="s">
        <v>338</v>
      </c>
      <c r="AC69" s="1" t="s">
        <v>339</v>
      </c>
      <c r="AD69" s="1" t="s">
        <v>339</v>
      </c>
      <c r="AE69" s="1" t="s">
        <v>338</v>
      </c>
      <c r="AF69" s="1" t="s">
        <v>338</v>
      </c>
      <c r="AG69" s="1" t="s">
        <v>338</v>
      </c>
      <c r="AH69" s="1" t="s">
        <v>338</v>
      </c>
      <c r="AI69" s="1" t="s">
        <v>339</v>
      </c>
      <c r="AK69" s="1" t="s">
        <v>339</v>
      </c>
      <c r="AL69" s="1" t="s">
        <v>339</v>
      </c>
      <c r="AM69" s="1" t="s">
        <v>339</v>
      </c>
      <c r="AN69" s="1" t="s">
        <v>339</v>
      </c>
      <c r="AO69" s="1" t="s">
        <v>339</v>
      </c>
      <c r="AP69" s="1" t="s">
        <v>339</v>
      </c>
      <c r="AQ69" s="1" t="s">
        <v>339</v>
      </c>
      <c r="AS69" s="22"/>
    </row>
    <row r="70" spans="1:45" ht="14.4" hidden="1" customHeight="1" outlineLevel="5" x14ac:dyDescent="0.3">
      <c r="A70" s="8" t="str">
        <f>P70</f>
        <v>Punt</v>
      </c>
      <c r="B70" s="8" t="s">
        <v>341</v>
      </c>
      <c r="C70" s="8" t="s">
        <v>352</v>
      </c>
      <c r="E70" s="255"/>
      <c r="G70" s="247"/>
      <c r="I70" s="253"/>
      <c r="K70" s="251"/>
      <c r="M70" s="251"/>
      <c r="O70" s="251"/>
      <c r="P70" s="8" t="s">
        <v>54</v>
      </c>
      <c r="Q70" s="10"/>
      <c r="R70" s="1" t="s">
        <v>137</v>
      </c>
      <c r="S70" s="1"/>
      <c r="T70" s="1"/>
      <c r="V70" s="1" t="str">
        <f t="shared" si="9"/>
        <v>Nvt</v>
      </c>
      <c r="W70" s="1" t="str">
        <f t="shared" si="10"/>
        <v>Nvt</v>
      </c>
      <c r="X70" s="1" t="str">
        <f t="shared" si="11"/>
        <v>Nvt</v>
      </c>
      <c r="Z70" s="1" t="s">
        <v>338</v>
      </c>
      <c r="AA70" s="1" t="s">
        <v>338</v>
      </c>
      <c r="AB70" s="1" t="s">
        <v>338</v>
      </c>
      <c r="AC70" s="1" t="s">
        <v>339</v>
      </c>
      <c r="AD70" s="1" t="s">
        <v>339</v>
      </c>
      <c r="AE70" s="1" t="s">
        <v>338</v>
      </c>
      <c r="AF70" s="1" t="s">
        <v>338</v>
      </c>
      <c r="AG70" s="1" t="s">
        <v>338</v>
      </c>
      <c r="AH70" s="1" t="s">
        <v>338</v>
      </c>
      <c r="AI70" s="1" t="s">
        <v>339</v>
      </c>
      <c r="AK70" s="1" t="s">
        <v>339</v>
      </c>
      <c r="AL70" s="1" t="s">
        <v>339</v>
      </c>
      <c r="AM70" s="1" t="s">
        <v>339</v>
      </c>
      <c r="AN70" s="1" t="s">
        <v>339</v>
      </c>
      <c r="AO70" s="1" t="s">
        <v>339</v>
      </c>
      <c r="AP70" s="1" t="s">
        <v>339</v>
      </c>
      <c r="AQ70" s="1" t="s">
        <v>339</v>
      </c>
      <c r="AS70" s="22"/>
    </row>
    <row r="71" spans="1:45" ht="14.4" hidden="1" customHeight="1" outlineLevel="5" x14ac:dyDescent="0.3">
      <c r="A71" s="3" t="str">
        <f>P71</f>
        <v>Referentiemaatvoering</v>
      </c>
      <c r="B71" s="3" t="s">
        <v>341</v>
      </c>
      <c r="C71" s="3" t="s">
        <v>353</v>
      </c>
      <c r="E71" s="255"/>
      <c r="G71" s="247"/>
      <c r="I71" s="253"/>
      <c r="K71" s="251"/>
      <c r="M71" s="251"/>
      <c r="O71" s="251"/>
      <c r="P71" s="3" t="s">
        <v>48</v>
      </c>
      <c r="Q71" s="10"/>
      <c r="R71" s="1" t="s">
        <v>137</v>
      </c>
      <c r="S71" s="1"/>
      <c r="T71" s="1"/>
      <c r="V71" s="1" t="str">
        <f t="shared" si="9"/>
        <v>Nvt</v>
      </c>
      <c r="W71" s="1" t="str">
        <f t="shared" si="10"/>
        <v>Nvt</v>
      </c>
      <c r="X71" s="1" t="str">
        <f t="shared" si="11"/>
        <v>Nvt</v>
      </c>
      <c r="Z71" s="1" t="s">
        <v>340</v>
      </c>
      <c r="AA71" s="1" t="s">
        <v>340</v>
      </c>
      <c r="AB71" s="1" t="s">
        <v>340</v>
      </c>
      <c r="AC71" s="1" t="s">
        <v>339</v>
      </c>
      <c r="AD71" s="1" t="s">
        <v>339</v>
      </c>
      <c r="AE71" s="1" t="s">
        <v>340</v>
      </c>
      <c r="AF71" s="1" t="s">
        <v>340</v>
      </c>
      <c r="AG71" s="1" t="s">
        <v>340</v>
      </c>
      <c r="AH71" s="1" t="s">
        <v>340</v>
      </c>
      <c r="AI71" s="1" t="s">
        <v>339</v>
      </c>
      <c r="AK71" s="1" t="s">
        <v>339</v>
      </c>
      <c r="AL71" s="1" t="s">
        <v>339</v>
      </c>
      <c r="AM71" s="1" t="s">
        <v>339</v>
      </c>
      <c r="AN71" s="1" t="s">
        <v>339</v>
      </c>
      <c r="AO71" s="1" t="s">
        <v>339</v>
      </c>
      <c r="AP71" s="1" t="s">
        <v>339</v>
      </c>
      <c r="AQ71" s="1" t="s">
        <v>339</v>
      </c>
      <c r="AS71" s="22"/>
    </row>
    <row r="72" spans="1:45" ht="72" hidden="1" customHeight="1" outlineLevel="4" x14ac:dyDescent="0.3">
      <c r="A72" s="8" t="str">
        <f>N72</f>
        <v>Bewerking</v>
      </c>
      <c r="B72" s="8" t="s">
        <v>341</v>
      </c>
      <c r="C72" s="8" t="s">
        <v>352</v>
      </c>
      <c r="E72" s="255"/>
      <c r="G72" s="247"/>
      <c r="I72" s="253"/>
      <c r="K72" s="251"/>
      <c r="M72" s="251"/>
      <c r="N72" s="18" t="s">
        <v>49</v>
      </c>
      <c r="O72" s="10"/>
      <c r="R72" s="1" t="s">
        <v>208</v>
      </c>
      <c r="S72" s="22" t="s">
        <v>377</v>
      </c>
      <c r="T72" s="22" t="s">
        <v>377</v>
      </c>
      <c r="V72" s="1" t="str">
        <f t="shared" si="9"/>
        <v>Nvt</v>
      </c>
      <c r="W72" s="1" t="str">
        <f t="shared" si="10"/>
        <v>Nvt</v>
      </c>
      <c r="X72" s="1" t="str">
        <f t="shared" si="11"/>
        <v>Nvt</v>
      </c>
      <c r="Z72" s="1" t="s">
        <v>338</v>
      </c>
      <c r="AA72" s="1" t="s">
        <v>338</v>
      </c>
      <c r="AB72" s="1" t="s">
        <v>338</v>
      </c>
      <c r="AC72" s="1" t="s">
        <v>339</v>
      </c>
      <c r="AD72" s="1" t="s">
        <v>339</v>
      </c>
      <c r="AE72" s="1" t="s">
        <v>338</v>
      </c>
      <c r="AF72" s="1" t="s">
        <v>338</v>
      </c>
      <c r="AG72" s="1" t="s">
        <v>338</v>
      </c>
      <c r="AH72" s="1" t="s">
        <v>338</v>
      </c>
      <c r="AI72" s="1" t="s">
        <v>339</v>
      </c>
      <c r="AK72" s="1" t="s">
        <v>339</v>
      </c>
      <c r="AL72" s="1" t="s">
        <v>339</v>
      </c>
      <c r="AM72" s="1" t="s">
        <v>339</v>
      </c>
      <c r="AN72" s="1" t="s">
        <v>339</v>
      </c>
      <c r="AO72" s="1" t="s">
        <v>339</v>
      </c>
      <c r="AP72" s="1" t="s">
        <v>339</v>
      </c>
      <c r="AQ72" s="1" t="s">
        <v>339</v>
      </c>
      <c r="AS72" s="22"/>
    </row>
    <row r="73" spans="1:45" ht="14.4" hidden="1" customHeight="1" outlineLevel="3" x14ac:dyDescent="0.3">
      <c r="A73" s="3" t="str">
        <f>L73</f>
        <v>Afsluiter [+]</v>
      </c>
      <c r="B73" s="3" t="s">
        <v>338</v>
      </c>
      <c r="C73" s="3" t="s">
        <v>353</v>
      </c>
      <c r="E73" s="255"/>
      <c r="G73" s="247"/>
      <c r="I73" s="253"/>
      <c r="K73" s="251"/>
      <c r="L73" s="14" t="s">
        <v>184</v>
      </c>
      <c r="M73" s="10"/>
      <c r="R73" s="1" t="s">
        <v>215</v>
      </c>
      <c r="S73" s="1"/>
      <c r="T73" s="1"/>
      <c r="V73" s="1" t="str">
        <f t="shared" si="9"/>
        <v>Nee</v>
      </c>
      <c r="W73" s="1" t="str">
        <f t="shared" si="10"/>
        <v>Nee</v>
      </c>
      <c r="X73" s="1" t="str">
        <f t="shared" si="11"/>
        <v>Nee</v>
      </c>
      <c r="Z73" s="1" t="s">
        <v>340</v>
      </c>
      <c r="AA73" s="1" t="s">
        <v>340</v>
      </c>
      <c r="AB73" s="1" t="s">
        <v>340</v>
      </c>
      <c r="AC73" s="1" t="s">
        <v>339</v>
      </c>
      <c r="AD73" s="1" t="s">
        <v>339</v>
      </c>
      <c r="AE73" s="1" t="s">
        <v>340</v>
      </c>
      <c r="AF73" s="1" t="s">
        <v>340</v>
      </c>
      <c r="AG73" s="1" t="s">
        <v>340</v>
      </c>
      <c r="AH73" s="1" t="s">
        <v>340</v>
      </c>
      <c r="AI73" s="1" t="s">
        <v>341</v>
      </c>
      <c r="AK73" s="1" t="s">
        <v>341</v>
      </c>
      <c r="AL73" s="1" t="s">
        <v>341</v>
      </c>
      <c r="AM73" s="1" t="s">
        <v>341</v>
      </c>
      <c r="AN73" s="1" t="s">
        <v>341</v>
      </c>
      <c r="AO73" s="1" t="s">
        <v>341</v>
      </c>
      <c r="AP73" s="1" t="s">
        <v>341</v>
      </c>
      <c r="AQ73" s="1" t="s">
        <v>341</v>
      </c>
      <c r="AS73" s="22"/>
    </row>
    <row r="74" spans="1:45" ht="14.4" hidden="1" customHeight="1" outlineLevel="4" x14ac:dyDescent="0.3">
      <c r="A74" s="8" t="str">
        <f>N74</f>
        <v>Nummer</v>
      </c>
      <c r="B74" s="8" t="s">
        <v>341</v>
      </c>
      <c r="C74" s="8" t="s">
        <v>352</v>
      </c>
      <c r="E74" s="255"/>
      <c r="G74" s="247"/>
      <c r="I74" s="253"/>
      <c r="K74" s="251"/>
      <c r="L74" s="4"/>
      <c r="M74" s="251" t="s">
        <v>57</v>
      </c>
      <c r="N74" s="18" t="s">
        <v>58</v>
      </c>
      <c r="O74" s="10"/>
      <c r="R74" s="1" t="s">
        <v>137</v>
      </c>
      <c r="S74" s="1"/>
      <c r="T74" s="1"/>
      <c r="V74" s="1" t="str">
        <f t="shared" si="9"/>
        <v>Nvt</v>
      </c>
      <c r="W74" s="1" t="str">
        <f t="shared" si="10"/>
        <v>Nvt</v>
      </c>
      <c r="X74" s="1" t="str">
        <f t="shared" si="11"/>
        <v>Nvt</v>
      </c>
      <c r="Z74" s="1" t="s">
        <v>338</v>
      </c>
      <c r="AA74" s="1" t="s">
        <v>338</v>
      </c>
      <c r="AB74" s="1" t="s">
        <v>338</v>
      </c>
      <c r="AC74" s="1" t="s">
        <v>339</v>
      </c>
      <c r="AD74" s="1" t="s">
        <v>339</v>
      </c>
      <c r="AE74" s="1" t="s">
        <v>338</v>
      </c>
      <c r="AF74" s="1" t="s">
        <v>338</v>
      </c>
      <c r="AG74" s="1" t="s">
        <v>338</v>
      </c>
      <c r="AH74" s="1" t="s">
        <v>338</v>
      </c>
      <c r="AI74" s="1" t="s">
        <v>339</v>
      </c>
      <c r="AK74" s="1" t="s">
        <v>339</v>
      </c>
      <c r="AL74" s="1" t="s">
        <v>339</v>
      </c>
      <c r="AM74" s="1" t="s">
        <v>339</v>
      </c>
      <c r="AN74" s="1" t="s">
        <v>339</v>
      </c>
      <c r="AO74" s="1" t="s">
        <v>339</v>
      </c>
      <c r="AP74" s="1" t="s">
        <v>339</v>
      </c>
      <c r="AQ74" s="1" t="s">
        <v>339</v>
      </c>
      <c r="AS74" s="22"/>
    </row>
    <row r="75" spans="1:45" ht="57.6" hidden="1" customHeight="1" outlineLevel="4" x14ac:dyDescent="0.3">
      <c r="A75" s="8" t="str">
        <f t="shared" ref="A75:A76" si="12">N75</f>
        <v>Soort</v>
      </c>
      <c r="B75" s="8" t="s">
        <v>341</v>
      </c>
      <c r="C75" s="8" t="s">
        <v>352</v>
      </c>
      <c r="E75" s="255"/>
      <c r="G75" s="247"/>
      <c r="I75" s="253"/>
      <c r="K75" s="251"/>
      <c r="M75" s="251"/>
      <c r="N75" s="18" t="s">
        <v>59</v>
      </c>
      <c r="O75" s="10"/>
      <c r="R75" s="1" t="s">
        <v>216</v>
      </c>
      <c r="S75" s="22" t="s">
        <v>292</v>
      </c>
      <c r="T75" s="22" t="s">
        <v>292</v>
      </c>
      <c r="V75" s="1" t="str">
        <f t="shared" si="9"/>
        <v>Nvt</v>
      </c>
      <c r="W75" s="1" t="str">
        <f t="shared" si="10"/>
        <v>Nvt</v>
      </c>
      <c r="X75" s="1" t="str">
        <f t="shared" si="11"/>
        <v>Nvt</v>
      </c>
      <c r="Z75" s="1" t="s">
        <v>338</v>
      </c>
      <c r="AA75" s="1" t="s">
        <v>338</v>
      </c>
      <c r="AB75" s="1" t="s">
        <v>338</v>
      </c>
      <c r="AC75" s="1" t="s">
        <v>339</v>
      </c>
      <c r="AD75" s="1" t="s">
        <v>339</v>
      </c>
      <c r="AE75" s="1" t="s">
        <v>338</v>
      </c>
      <c r="AF75" s="1" t="s">
        <v>338</v>
      </c>
      <c r="AG75" s="1" t="s">
        <v>338</v>
      </c>
      <c r="AH75" s="1" t="s">
        <v>338</v>
      </c>
      <c r="AI75" s="1" t="s">
        <v>339</v>
      </c>
      <c r="AK75" s="1" t="s">
        <v>339</v>
      </c>
      <c r="AL75" s="1" t="s">
        <v>339</v>
      </c>
      <c r="AM75" s="1" t="s">
        <v>339</v>
      </c>
      <c r="AN75" s="1" t="s">
        <v>339</v>
      </c>
      <c r="AO75" s="1" t="s">
        <v>339</v>
      </c>
      <c r="AP75" s="1" t="s">
        <v>339</v>
      </c>
      <c r="AQ75" s="1" t="s">
        <v>339</v>
      </c>
      <c r="AS75" s="22"/>
    </row>
    <row r="76" spans="1:45" ht="14.4" hidden="1" customHeight="1" outlineLevel="4" x14ac:dyDescent="0.3">
      <c r="A76" s="3" t="str">
        <f t="shared" si="12"/>
        <v>PuntGeometrie [+]</v>
      </c>
      <c r="B76" s="3" t="s">
        <v>341</v>
      </c>
      <c r="C76" s="3" t="s">
        <v>353</v>
      </c>
      <c r="E76" s="255"/>
      <c r="G76" s="247"/>
      <c r="I76" s="253"/>
      <c r="K76" s="251"/>
      <c r="M76" s="251"/>
      <c r="N76" s="14" t="s">
        <v>181</v>
      </c>
      <c r="O76" s="10"/>
      <c r="R76" s="1" t="s">
        <v>211</v>
      </c>
      <c r="S76" s="1"/>
      <c r="T76" s="1"/>
      <c r="V76" s="1" t="str">
        <f t="shared" si="9"/>
        <v>Nvt</v>
      </c>
      <c r="W76" s="1" t="str">
        <f t="shared" si="10"/>
        <v>Nvt</v>
      </c>
      <c r="X76" s="1" t="str">
        <f t="shared" si="11"/>
        <v>Nvt</v>
      </c>
      <c r="Z76" s="1" t="s">
        <v>338</v>
      </c>
      <c r="AA76" s="1" t="s">
        <v>338</v>
      </c>
      <c r="AB76" s="1" t="s">
        <v>338</v>
      </c>
      <c r="AC76" s="1" t="s">
        <v>339</v>
      </c>
      <c r="AD76" s="1" t="s">
        <v>339</v>
      </c>
      <c r="AE76" s="1" t="s">
        <v>338</v>
      </c>
      <c r="AF76" s="1" t="s">
        <v>338</v>
      </c>
      <c r="AG76" s="1" t="s">
        <v>338</v>
      </c>
      <c r="AH76" s="1" t="s">
        <v>338</v>
      </c>
      <c r="AI76" s="1" t="s">
        <v>339</v>
      </c>
      <c r="AK76" s="1" t="s">
        <v>339</v>
      </c>
      <c r="AL76" s="1" t="s">
        <v>339</v>
      </c>
      <c r="AM76" s="1" t="s">
        <v>339</v>
      </c>
      <c r="AN76" s="1" t="s">
        <v>339</v>
      </c>
      <c r="AO76" s="1" t="s">
        <v>339</v>
      </c>
      <c r="AP76" s="1" t="s">
        <v>339</v>
      </c>
      <c r="AQ76" s="1" t="s">
        <v>339</v>
      </c>
      <c r="AS76" s="22"/>
    </row>
    <row r="77" spans="1:45" ht="14.4" hidden="1" customHeight="1" outlineLevel="5" x14ac:dyDescent="0.3">
      <c r="A77" s="8" t="str">
        <f>P77</f>
        <v>Hoek</v>
      </c>
      <c r="B77" s="8" t="s">
        <v>341</v>
      </c>
      <c r="C77" s="8" t="s">
        <v>352</v>
      </c>
      <c r="E77" s="255"/>
      <c r="G77" s="247"/>
      <c r="I77" s="253"/>
      <c r="K77" s="251"/>
      <c r="M77" s="251"/>
      <c r="N77" s="4"/>
      <c r="O77" s="251" t="s">
        <v>52</v>
      </c>
      <c r="P77" s="8" t="s">
        <v>53</v>
      </c>
      <c r="Q77" s="10"/>
      <c r="R77" s="1" t="s">
        <v>137</v>
      </c>
      <c r="S77" s="1"/>
      <c r="T77" s="1"/>
      <c r="V77" s="1" t="str">
        <f t="shared" si="9"/>
        <v>Nvt</v>
      </c>
      <c r="W77" s="1" t="str">
        <f t="shared" si="10"/>
        <v>Nvt</v>
      </c>
      <c r="X77" s="1" t="str">
        <f t="shared" si="11"/>
        <v>Nvt</v>
      </c>
      <c r="Z77" s="1" t="s">
        <v>338</v>
      </c>
      <c r="AA77" s="1" t="s">
        <v>338</v>
      </c>
      <c r="AB77" s="1" t="s">
        <v>338</v>
      </c>
      <c r="AC77" s="1" t="s">
        <v>339</v>
      </c>
      <c r="AD77" s="1" t="s">
        <v>339</v>
      </c>
      <c r="AE77" s="1" t="s">
        <v>338</v>
      </c>
      <c r="AF77" s="1" t="s">
        <v>338</v>
      </c>
      <c r="AG77" s="1" t="s">
        <v>338</v>
      </c>
      <c r="AH77" s="1" t="s">
        <v>338</v>
      </c>
      <c r="AI77" s="1" t="s">
        <v>339</v>
      </c>
      <c r="AK77" s="1" t="s">
        <v>339</v>
      </c>
      <c r="AL77" s="1" t="s">
        <v>339</v>
      </c>
      <c r="AM77" s="1" t="s">
        <v>339</v>
      </c>
      <c r="AN77" s="1" t="s">
        <v>339</v>
      </c>
      <c r="AO77" s="1" t="s">
        <v>339</v>
      </c>
      <c r="AP77" s="1" t="s">
        <v>339</v>
      </c>
      <c r="AQ77" s="1" t="s">
        <v>339</v>
      </c>
      <c r="AS77" s="22"/>
    </row>
    <row r="78" spans="1:45" ht="14.4" hidden="1" customHeight="1" outlineLevel="5" x14ac:dyDescent="0.3">
      <c r="A78" s="8" t="str">
        <f t="shared" ref="A78:A79" si="13">P78</f>
        <v>Punt</v>
      </c>
      <c r="B78" s="8" t="s">
        <v>341</v>
      </c>
      <c r="C78" s="8" t="s">
        <v>352</v>
      </c>
      <c r="E78" s="255"/>
      <c r="G78" s="247"/>
      <c r="I78" s="253"/>
      <c r="K78" s="251"/>
      <c r="M78" s="251"/>
      <c r="O78" s="251"/>
      <c r="P78" s="8" t="s">
        <v>54</v>
      </c>
      <c r="Q78" s="10"/>
      <c r="R78" s="1" t="s">
        <v>137</v>
      </c>
      <c r="S78" s="1"/>
      <c r="T78" s="1"/>
      <c r="V78" s="1" t="str">
        <f t="shared" si="9"/>
        <v>Nvt</v>
      </c>
      <c r="W78" s="1" t="str">
        <f t="shared" si="10"/>
        <v>Nvt</v>
      </c>
      <c r="X78" s="1" t="str">
        <f t="shared" si="11"/>
        <v>Nvt</v>
      </c>
      <c r="Z78" s="1" t="s">
        <v>338</v>
      </c>
      <c r="AA78" s="1" t="s">
        <v>338</v>
      </c>
      <c r="AB78" s="1" t="s">
        <v>338</v>
      </c>
      <c r="AC78" s="1" t="s">
        <v>339</v>
      </c>
      <c r="AD78" s="1" t="s">
        <v>339</v>
      </c>
      <c r="AE78" s="1" t="s">
        <v>338</v>
      </c>
      <c r="AF78" s="1" t="s">
        <v>338</v>
      </c>
      <c r="AG78" s="1" t="s">
        <v>338</v>
      </c>
      <c r="AH78" s="1" t="s">
        <v>338</v>
      </c>
      <c r="AI78" s="1" t="s">
        <v>339</v>
      </c>
      <c r="AK78" s="1" t="s">
        <v>339</v>
      </c>
      <c r="AL78" s="1" t="s">
        <v>339</v>
      </c>
      <c r="AM78" s="1" t="s">
        <v>339</v>
      </c>
      <c r="AN78" s="1" t="s">
        <v>339</v>
      </c>
      <c r="AO78" s="1" t="s">
        <v>339</v>
      </c>
      <c r="AP78" s="1" t="s">
        <v>339</v>
      </c>
      <c r="AQ78" s="1" t="s">
        <v>339</v>
      </c>
      <c r="AS78" s="22"/>
    </row>
    <row r="79" spans="1:45" ht="14.4" hidden="1" customHeight="1" outlineLevel="5" x14ac:dyDescent="0.3">
      <c r="A79" s="3" t="str">
        <f t="shared" si="13"/>
        <v>Referentiemaatvoering</v>
      </c>
      <c r="B79" s="3" t="s">
        <v>341</v>
      </c>
      <c r="C79" s="3" t="s">
        <v>353</v>
      </c>
      <c r="E79" s="255"/>
      <c r="G79" s="247"/>
      <c r="I79" s="253"/>
      <c r="K79" s="251"/>
      <c r="M79" s="251"/>
      <c r="O79" s="251"/>
      <c r="P79" s="3" t="s">
        <v>48</v>
      </c>
      <c r="Q79" s="10"/>
      <c r="R79" s="1" t="s">
        <v>137</v>
      </c>
      <c r="S79" s="1"/>
      <c r="T79" s="1"/>
      <c r="V79" s="1" t="str">
        <f t="shared" si="9"/>
        <v>Nvt</v>
      </c>
      <c r="W79" s="1" t="str">
        <f t="shared" si="10"/>
        <v>Nvt</v>
      </c>
      <c r="X79" s="1" t="str">
        <f t="shared" si="11"/>
        <v>Nvt</v>
      </c>
      <c r="Z79" s="1" t="s">
        <v>340</v>
      </c>
      <c r="AA79" s="1" t="s">
        <v>340</v>
      </c>
      <c r="AB79" s="1" t="s">
        <v>340</v>
      </c>
      <c r="AC79" s="1" t="s">
        <v>339</v>
      </c>
      <c r="AD79" s="1" t="s">
        <v>339</v>
      </c>
      <c r="AE79" s="1" t="s">
        <v>340</v>
      </c>
      <c r="AF79" s="1" t="s">
        <v>340</v>
      </c>
      <c r="AG79" s="1" t="s">
        <v>340</v>
      </c>
      <c r="AH79" s="1" t="s">
        <v>340</v>
      </c>
      <c r="AI79" s="1" t="s">
        <v>339</v>
      </c>
      <c r="AK79" s="1" t="s">
        <v>339</v>
      </c>
      <c r="AL79" s="1" t="s">
        <v>339</v>
      </c>
      <c r="AM79" s="1" t="s">
        <v>339</v>
      </c>
      <c r="AN79" s="1" t="s">
        <v>339</v>
      </c>
      <c r="AO79" s="1" t="s">
        <v>339</v>
      </c>
      <c r="AP79" s="1" t="s">
        <v>339</v>
      </c>
      <c r="AQ79" s="1" t="s">
        <v>339</v>
      </c>
      <c r="AS79" s="22"/>
    </row>
    <row r="80" spans="1:45" ht="72" hidden="1" customHeight="1" outlineLevel="4" x14ac:dyDescent="0.3">
      <c r="A80" s="8" t="str">
        <f>N80</f>
        <v>Bewerking</v>
      </c>
      <c r="B80" s="8" t="s">
        <v>341</v>
      </c>
      <c r="C80" s="8" t="s">
        <v>352</v>
      </c>
      <c r="E80" s="255"/>
      <c r="G80" s="247"/>
      <c r="I80" s="253"/>
      <c r="K80" s="251"/>
      <c r="M80" s="251"/>
      <c r="N80" s="18" t="s">
        <v>49</v>
      </c>
      <c r="O80" s="10"/>
      <c r="R80" s="1" t="s">
        <v>208</v>
      </c>
      <c r="S80" s="22" t="s">
        <v>377</v>
      </c>
      <c r="T80" s="22" t="s">
        <v>377</v>
      </c>
      <c r="V80" s="1" t="str">
        <f t="shared" si="9"/>
        <v>Nvt</v>
      </c>
      <c r="W80" s="1" t="str">
        <f t="shared" si="10"/>
        <v>Nvt</v>
      </c>
      <c r="X80" s="1" t="str">
        <f t="shared" si="11"/>
        <v>Nvt</v>
      </c>
      <c r="Z80" s="1" t="s">
        <v>338</v>
      </c>
      <c r="AA80" s="1" t="s">
        <v>338</v>
      </c>
      <c r="AB80" s="1" t="s">
        <v>338</v>
      </c>
      <c r="AC80" s="1" t="s">
        <v>339</v>
      </c>
      <c r="AD80" s="1" t="s">
        <v>339</v>
      </c>
      <c r="AE80" s="1" t="s">
        <v>338</v>
      </c>
      <c r="AF80" s="1" t="s">
        <v>338</v>
      </c>
      <c r="AG80" s="1" t="s">
        <v>338</v>
      </c>
      <c r="AH80" s="1" t="s">
        <v>338</v>
      </c>
      <c r="AI80" s="1" t="s">
        <v>339</v>
      </c>
      <c r="AK80" s="1" t="s">
        <v>339</v>
      </c>
      <c r="AL80" s="1" t="s">
        <v>339</v>
      </c>
      <c r="AM80" s="1" t="s">
        <v>339</v>
      </c>
      <c r="AN80" s="1" t="s">
        <v>339</v>
      </c>
      <c r="AO80" s="1" t="s">
        <v>339</v>
      </c>
      <c r="AP80" s="1" t="s">
        <v>339</v>
      </c>
      <c r="AQ80" s="1" t="s">
        <v>339</v>
      </c>
      <c r="AS80" s="22"/>
    </row>
    <row r="81" spans="1:45" ht="72" hidden="1" customHeight="1" outlineLevel="4" x14ac:dyDescent="0.3">
      <c r="A81" s="9" t="str">
        <f t="shared" ref="A81:A82" si="14">N81</f>
        <v>AfsluiterType</v>
      </c>
      <c r="B81" s="9" t="s">
        <v>341</v>
      </c>
      <c r="C81" s="9" t="s">
        <v>354</v>
      </c>
      <c r="E81" s="255"/>
      <c r="G81" s="247"/>
      <c r="I81" s="253"/>
      <c r="K81" s="251"/>
      <c r="M81" s="251"/>
      <c r="N81" s="13" t="s">
        <v>60</v>
      </c>
      <c r="O81" s="10"/>
      <c r="R81" s="1" t="s">
        <v>217</v>
      </c>
      <c r="S81" s="22" t="s">
        <v>293</v>
      </c>
      <c r="T81" s="22"/>
      <c r="V81" s="1" t="str">
        <f t="shared" si="9"/>
        <v>Nvt</v>
      </c>
      <c r="W81" s="1" t="str">
        <f t="shared" si="10"/>
        <v>Nvt</v>
      </c>
      <c r="X81" s="1" t="str">
        <f t="shared" si="11"/>
        <v>Nvt</v>
      </c>
      <c r="Z81" s="1" t="s">
        <v>341</v>
      </c>
      <c r="AA81" s="1" t="s">
        <v>341</v>
      </c>
      <c r="AB81" s="1" t="s">
        <v>341</v>
      </c>
      <c r="AC81" s="1" t="s">
        <v>339</v>
      </c>
      <c r="AD81" s="1" t="s">
        <v>339</v>
      </c>
      <c r="AE81" s="1" t="s">
        <v>341</v>
      </c>
      <c r="AF81" s="1" t="s">
        <v>341</v>
      </c>
      <c r="AG81" s="1" t="s">
        <v>341</v>
      </c>
      <c r="AH81" s="1" t="s">
        <v>341</v>
      </c>
      <c r="AI81" s="1" t="s">
        <v>339</v>
      </c>
      <c r="AK81" s="1" t="s">
        <v>339</v>
      </c>
      <c r="AL81" s="1" t="s">
        <v>339</v>
      </c>
      <c r="AM81" s="1" t="s">
        <v>339</v>
      </c>
      <c r="AN81" s="1" t="s">
        <v>339</v>
      </c>
      <c r="AO81" s="1" t="s">
        <v>339</v>
      </c>
      <c r="AP81" s="1" t="s">
        <v>339</v>
      </c>
      <c r="AQ81" s="1" t="s">
        <v>339</v>
      </c>
      <c r="AS81" s="22"/>
    </row>
    <row r="82" spans="1:45" ht="129.6" hidden="1" customHeight="1" outlineLevel="4" x14ac:dyDescent="0.3">
      <c r="A82" s="8" t="str">
        <f t="shared" si="14"/>
        <v>SoortVerbinding</v>
      </c>
      <c r="B82" s="8" t="s">
        <v>341</v>
      </c>
      <c r="C82" s="8" t="s">
        <v>352</v>
      </c>
      <c r="E82" s="255"/>
      <c r="G82" s="247"/>
      <c r="I82" s="253"/>
      <c r="K82" s="251"/>
      <c r="M82" s="251"/>
      <c r="N82" s="18" t="s">
        <v>61</v>
      </c>
      <c r="O82" s="10"/>
      <c r="R82" s="1" t="s">
        <v>218</v>
      </c>
      <c r="S82" s="22" t="s">
        <v>294</v>
      </c>
      <c r="T82" s="22" t="s">
        <v>294</v>
      </c>
      <c r="V82" s="1" t="str">
        <f t="shared" si="9"/>
        <v>Nvt</v>
      </c>
      <c r="W82" s="1" t="str">
        <f t="shared" si="10"/>
        <v>Nvt</v>
      </c>
      <c r="X82" s="1" t="str">
        <f t="shared" si="11"/>
        <v>Nvt</v>
      </c>
      <c r="Z82" s="1" t="s">
        <v>338</v>
      </c>
      <c r="AA82" s="1" t="s">
        <v>338</v>
      </c>
      <c r="AB82" s="1" t="s">
        <v>338</v>
      </c>
      <c r="AC82" s="1" t="s">
        <v>339</v>
      </c>
      <c r="AD82" s="1" t="s">
        <v>339</v>
      </c>
      <c r="AE82" s="1" t="s">
        <v>338</v>
      </c>
      <c r="AF82" s="1" t="s">
        <v>338</v>
      </c>
      <c r="AG82" s="1" t="s">
        <v>338</v>
      </c>
      <c r="AH82" s="1" t="s">
        <v>338</v>
      </c>
      <c r="AI82" s="1" t="s">
        <v>339</v>
      </c>
      <c r="AK82" s="1" t="s">
        <v>339</v>
      </c>
      <c r="AL82" s="1" t="s">
        <v>339</v>
      </c>
      <c r="AM82" s="1" t="s">
        <v>339</v>
      </c>
      <c r="AN82" s="1" t="s">
        <v>339</v>
      </c>
      <c r="AO82" s="1" t="s">
        <v>339</v>
      </c>
      <c r="AP82" s="1" t="s">
        <v>339</v>
      </c>
      <c r="AQ82" s="1" t="s">
        <v>339</v>
      </c>
      <c r="AS82" s="22"/>
    </row>
    <row r="83" spans="1:45" ht="14.4" hidden="1" customHeight="1" outlineLevel="3" collapsed="1" x14ac:dyDescent="0.3">
      <c r="A83" s="3" t="str">
        <f>L83</f>
        <v>Gasstopper [+]</v>
      </c>
      <c r="B83" s="3" t="s">
        <v>338</v>
      </c>
      <c r="C83" s="3" t="s">
        <v>353</v>
      </c>
      <c r="E83" s="255"/>
      <c r="G83" s="247"/>
      <c r="I83" s="253"/>
      <c r="K83" s="251"/>
      <c r="L83" s="14" t="s">
        <v>185</v>
      </c>
      <c r="M83" s="10"/>
      <c r="R83" s="1" t="s">
        <v>219</v>
      </c>
      <c r="S83" s="1"/>
      <c r="T83" s="1"/>
      <c r="V83" s="1" t="str">
        <f t="shared" si="9"/>
        <v>Nee</v>
      </c>
      <c r="W83" s="1" t="str">
        <f t="shared" si="10"/>
        <v>Nee</v>
      </c>
      <c r="X83" s="1" t="str">
        <f t="shared" si="11"/>
        <v>Nee</v>
      </c>
      <c r="Z83" s="1" t="s">
        <v>340</v>
      </c>
      <c r="AA83" s="1" t="s">
        <v>340</v>
      </c>
      <c r="AB83" s="1" t="s">
        <v>340</v>
      </c>
      <c r="AC83" s="1" t="s">
        <v>339</v>
      </c>
      <c r="AD83" s="1" t="s">
        <v>339</v>
      </c>
      <c r="AE83" s="1" t="s">
        <v>341</v>
      </c>
      <c r="AF83" s="1" t="s">
        <v>340</v>
      </c>
      <c r="AG83" s="1" t="s">
        <v>340</v>
      </c>
      <c r="AH83" s="1" t="s">
        <v>340</v>
      </c>
      <c r="AI83" s="1" t="s">
        <v>341</v>
      </c>
      <c r="AK83" s="1" t="s">
        <v>341</v>
      </c>
      <c r="AL83" s="1" t="s">
        <v>341</v>
      </c>
      <c r="AM83" s="1" t="s">
        <v>341</v>
      </c>
      <c r="AN83" s="1" t="s">
        <v>341</v>
      </c>
      <c r="AO83" s="1" t="s">
        <v>339</v>
      </c>
      <c r="AP83" s="1" t="s">
        <v>341</v>
      </c>
      <c r="AQ83" s="1" t="s">
        <v>341</v>
      </c>
      <c r="AS83" s="22" t="s">
        <v>371</v>
      </c>
    </row>
    <row r="84" spans="1:45" ht="28.8" hidden="1" customHeight="1" outlineLevel="4" x14ac:dyDescent="0.3">
      <c r="A84" s="8" t="str">
        <f>N84</f>
        <v>Capaciteit</v>
      </c>
      <c r="B84" s="8" t="s">
        <v>341</v>
      </c>
      <c r="C84" s="8" t="s">
        <v>352</v>
      </c>
      <c r="E84" s="255"/>
      <c r="G84" s="247"/>
      <c r="I84" s="253"/>
      <c r="K84" s="251"/>
      <c r="L84" s="4"/>
      <c r="M84" s="17" t="s">
        <v>62</v>
      </c>
      <c r="N84" s="8" t="s">
        <v>27</v>
      </c>
      <c r="O84" s="10"/>
      <c r="R84" s="1" t="s">
        <v>220</v>
      </c>
      <c r="S84" s="22" t="s">
        <v>295</v>
      </c>
      <c r="T84" s="22" t="s">
        <v>295</v>
      </c>
      <c r="V84" s="1" t="str">
        <f t="shared" si="9"/>
        <v>Nvt</v>
      </c>
      <c r="W84" s="1" t="str">
        <f t="shared" si="10"/>
        <v>Nvt</v>
      </c>
      <c r="X84" s="1" t="str">
        <f t="shared" si="11"/>
        <v>Nvt</v>
      </c>
      <c r="Z84" s="1" t="s">
        <v>338</v>
      </c>
      <c r="AA84" s="1" t="s">
        <v>338</v>
      </c>
      <c r="AB84" s="1" t="s">
        <v>338</v>
      </c>
      <c r="AC84" s="1" t="s">
        <v>339</v>
      </c>
      <c r="AD84" s="1" t="s">
        <v>339</v>
      </c>
      <c r="AE84" s="1" t="s">
        <v>339</v>
      </c>
      <c r="AF84" s="1" t="s">
        <v>338</v>
      </c>
      <c r="AG84" s="1" t="s">
        <v>338</v>
      </c>
      <c r="AH84" s="1" t="s">
        <v>338</v>
      </c>
      <c r="AI84" s="1" t="s">
        <v>339</v>
      </c>
      <c r="AK84" s="1" t="s">
        <v>339</v>
      </c>
      <c r="AL84" s="1" t="s">
        <v>339</v>
      </c>
      <c r="AM84" s="1" t="s">
        <v>339</v>
      </c>
      <c r="AN84" s="1" t="s">
        <v>339</v>
      </c>
      <c r="AO84" s="1" t="s">
        <v>339</v>
      </c>
      <c r="AP84" s="1" t="s">
        <v>339</v>
      </c>
      <c r="AQ84" s="1" t="s">
        <v>339</v>
      </c>
      <c r="AS84" s="22"/>
    </row>
    <row r="85" spans="1:45" ht="28.8" hidden="1" customHeight="1" outlineLevel="3" x14ac:dyDescent="0.3">
      <c r="A85" s="9" t="str">
        <f>L85</f>
        <v>Gevelbevestiging</v>
      </c>
      <c r="B85" s="9" t="s">
        <v>338</v>
      </c>
      <c r="C85" s="9" t="s">
        <v>354</v>
      </c>
      <c r="E85" s="255"/>
      <c r="G85" s="247"/>
      <c r="I85" s="253"/>
      <c r="K85" s="251"/>
      <c r="L85" s="13" t="s">
        <v>63</v>
      </c>
      <c r="M85" s="10"/>
      <c r="R85" s="1" t="s">
        <v>221</v>
      </c>
      <c r="S85" s="22" t="s">
        <v>296</v>
      </c>
      <c r="T85" s="22"/>
      <c r="V85" s="1" t="str">
        <f t="shared" si="9"/>
        <v>Nee</v>
      </c>
      <c r="W85" s="1" t="str">
        <f t="shared" si="10"/>
        <v>Nee</v>
      </c>
      <c r="X85" s="1" t="str">
        <f t="shared" si="11"/>
        <v>Nee</v>
      </c>
      <c r="Z85" s="1" t="s">
        <v>341</v>
      </c>
      <c r="AA85" s="1" t="s">
        <v>341</v>
      </c>
      <c r="AB85" s="1" t="s">
        <v>341</v>
      </c>
      <c r="AC85" s="1" t="s">
        <v>339</v>
      </c>
      <c r="AD85" s="1" t="s">
        <v>339</v>
      </c>
      <c r="AE85" s="1" t="s">
        <v>341</v>
      </c>
      <c r="AF85" s="1" t="s">
        <v>341</v>
      </c>
      <c r="AG85" s="1" t="s">
        <v>341</v>
      </c>
      <c r="AH85" s="1" t="s">
        <v>341</v>
      </c>
      <c r="AI85" s="1" t="s">
        <v>341</v>
      </c>
      <c r="AK85" s="1" t="s">
        <v>341</v>
      </c>
      <c r="AL85" s="1" t="s">
        <v>341</v>
      </c>
      <c r="AM85" s="1" t="s">
        <v>341</v>
      </c>
      <c r="AN85" s="1" t="s">
        <v>341</v>
      </c>
      <c r="AO85" s="1" t="s">
        <v>339</v>
      </c>
      <c r="AP85" s="1" t="s">
        <v>341</v>
      </c>
      <c r="AQ85" s="1" t="s">
        <v>341</v>
      </c>
      <c r="AS85" s="22"/>
    </row>
    <row r="86" spans="1:45" ht="43.2" hidden="1" customHeight="1" outlineLevel="3" x14ac:dyDescent="0.3">
      <c r="A86" s="9" t="str">
        <f t="shared" ref="A86:A87" si="15">L86</f>
        <v>Gevelpassage</v>
      </c>
      <c r="B86" s="9" t="s">
        <v>338</v>
      </c>
      <c r="C86" s="9" t="s">
        <v>354</v>
      </c>
      <c r="E86" s="255"/>
      <c r="G86" s="247"/>
      <c r="I86" s="253"/>
      <c r="K86" s="251"/>
      <c r="L86" s="13" t="s">
        <v>64</v>
      </c>
      <c r="M86" s="10"/>
      <c r="R86" s="1" t="s">
        <v>222</v>
      </c>
      <c r="S86" s="22" t="s">
        <v>297</v>
      </c>
      <c r="T86" s="22"/>
      <c r="V86" s="1" t="str">
        <f t="shared" si="9"/>
        <v>Nee</v>
      </c>
      <c r="W86" s="1" t="str">
        <f t="shared" si="10"/>
        <v>Nee</v>
      </c>
      <c r="X86" s="1" t="str">
        <f t="shared" si="11"/>
        <v>Nee</v>
      </c>
      <c r="Z86" s="1" t="s">
        <v>341</v>
      </c>
      <c r="AA86" s="1" t="s">
        <v>341</v>
      </c>
      <c r="AB86" s="1" t="s">
        <v>341</v>
      </c>
      <c r="AC86" s="1" t="s">
        <v>339</v>
      </c>
      <c r="AD86" s="1" t="s">
        <v>339</v>
      </c>
      <c r="AE86" s="1" t="s">
        <v>341</v>
      </c>
      <c r="AF86" s="1" t="s">
        <v>341</v>
      </c>
      <c r="AG86" s="1" t="s">
        <v>341</v>
      </c>
      <c r="AH86" s="1" t="s">
        <v>341</v>
      </c>
      <c r="AI86" s="1" t="s">
        <v>341</v>
      </c>
      <c r="AK86" s="1" t="s">
        <v>341</v>
      </c>
      <c r="AL86" s="1" t="s">
        <v>341</v>
      </c>
      <c r="AM86" s="1" t="s">
        <v>341</v>
      </c>
      <c r="AN86" s="1" t="s">
        <v>341</v>
      </c>
      <c r="AO86" s="1" t="s">
        <v>339</v>
      </c>
      <c r="AP86" s="1" t="s">
        <v>341</v>
      </c>
      <c r="AQ86" s="1" t="s">
        <v>341</v>
      </c>
      <c r="AS86" s="22"/>
    </row>
    <row r="87" spans="1:45" ht="14.4" hidden="1" customHeight="1" outlineLevel="3" x14ac:dyDescent="0.3">
      <c r="A87" s="9" t="str">
        <f t="shared" si="15"/>
        <v>FlexibeleInlaat</v>
      </c>
      <c r="B87" s="9" t="s">
        <v>338</v>
      </c>
      <c r="C87" s="9" t="s">
        <v>354</v>
      </c>
      <c r="E87" s="255"/>
      <c r="G87" s="247"/>
      <c r="I87" s="253"/>
      <c r="K87" s="251"/>
      <c r="L87" s="13" t="s">
        <v>65</v>
      </c>
      <c r="M87" s="10"/>
      <c r="R87" s="1" t="s">
        <v>148</v>
      </c>
      <c r="S87" s="1"/>
      <c r="T87" s="1"/>
      <c r="V87" s="1" t="str">
        <f t="shared" si="9"/>
        <v>Nee</v>
      </c>
      <c r="W87" s="1" t="str">
        <f t="shared" si="10"/>
        <v>Nee</v>
      </c>
      <c r="X87" s="1" t="str">
        <f t="shared" si="11"/>
        <v>Nee</v>
      </c>
      <c r="Z87" s="1" t="s">
        <v>341</v>
      </c>
      <c r="AA87" s="1" t="s">
        <v>341</v>
      </c>
      <c r="AB87" s="1" t="s">
        <v>341</v>
      </c>
      <c r="AC87" s="1" t="s">
        <v>339</v>
      </c>
      <c r="AD87" s="1" t="s">
        <v>339</v>
      </c>
      <c r="AE87" s="1" t="s">
        <v>341</v>
      </c>
      <c r="AF87" s="1" t="s">
        <v>341</v>
      </c>
      <c r="AG87" s="1" t="s">
        <v>341</v>
      </c>
      <c r="AH87" s="1" t="s">
        <v>341</v>
      </c>
      <c r="AI87" s="1" t="s">
        <v>341</v>
      </c>
      <c r="AK87" s="1" t="s">
        <v>341</v>
      </c>
      <c r="AL87" s="1" t="s">
        <v>341</v>
      </c>
      <c r="AM87" s="1" t="s">
        <v>341</v>
      </c>
      <c r="AN87" s="1" t="s">
        <v>341</v>
      </c>
      <c r="AO87" s="1" t="s">
        <v>339</v>
      </c>
      <c r="AP87" s="1" t="s">
        <v>341</v>
      </c>
      <c r="AQ87" s="1" t="s">
        <v>341</v>
      </c>
      <c r="AS87" s="22"/>
    </row>
    <row r="88" spans="1:45" ht="14.4" hidden="1" customHeight="1" outlineLevel="2" x14ac:dyDescent="0.3">
      <c r="A88" s="3" t="str">
        <f>J88</f>
        <v>AansluitingElektra [+]</v>
      </c>
      <c r="B88" s="3" t="s">
        <v>341</v>
      </c>
      <c r="C88" s="3" t="s">
        <v>353</v>
      </c>
      <c r="E88" s="255"/>
      <c r="G88" s="247"/>
      <c r="I88" s="253"/>
      <c r="J88" s="14" t="s">
        <v>174</v>
      </c>
      <c r="K88" s="10"/>
      <c r="R88" s="1" t="s">
        <v>223</v>
      </c>
      <c r="S88" s="1"/>
      <c r="T88" s="1"/>
      <c r="V88" s="1" t="str">
        <f t="shared" si="9"/>
        <v>Optie</v>
      </c>
      <c r="W88" s="1" t="str">
        <f t="shared" si="10"/>
        <v>Optie</v>
      </c>
      <c r="X88" s="1" t="str">
        <f t="shared" si="11"/>
        <v>Optie</v>
      </c>
      <c r="Z88" s="1" t="s">
        <v>340</v>
      </c>
      <c r="AA88" s="1" t="s">
        <v>340</v>
      </c>
      <c r="AB88" s="1" t="s">
        <v>340</v>
      </c>
      <c r="AC88" s="1" t="s">
        <v>339</v>
      </c>
      <c r="AD88" s="1" t="s">
        <v>339</v>
      </c>
      <c r="AE88" s="1" t="s">
        <v>340</v>
      </c>
      <c r="AF88" s="1" t="s">
        <v>340</v>
      </c>
      <c r="AG88" s="1" t="s">
        <v>340</v>
      </c>
      <c r="AH88" s="1" t="s">
        <v>340</v>
      </c>
      <c r="AI88" s="1" t="s">
        <v>340</v>
      </c>
      <c r="AK88" s="1" t="s">
        <v>340</v>
      </c>
      <c r="AL88" s="1" t="s">
        <v>340</v>
      </c>
      <c r="AM88" s="1" t="s">
        <v>340</v>
      </c>
      <c r="AN88" s="1" t="s">
        <v>340</v>
      </c>
      <c r="AO88" s="1" t="s">
        <v>339</v>
      </c>
      <c r="AP88" s="1" t="s">
        <v>340</v>
      </c>
      <c r="AQ88" s="1" t="s">
        <v>340</v>
      </c>
      <c r="AS88" s="22"/>
    </row>
    <row r="89" spans="1:45" ht="14.4" hidden="1" customHeight="1" outlineLevel="3" x14ac:dyDescent="0.3">
      <c r="A89" s="8" t="str">
        <f>L89</f>
        <v>EANcode</v>
      </c>
      <c r="B89" s="8" t="s">
        <v>341</v>
      </c>
      <c r="C89" s="8" t="s">
        <v>352</v>
      </c>
      <c r="E89" s="255"/>
      <c r="G89" s="247"/>
      <c r="I89" s="253"/>
      <c r="J89" s="10"/>
      <c r="K89" s="251" t="s">
        <v>66</v>
      </c>
      <c r="L89" s="18" t="s">
        <v>19</v>
      </c>
      <c r="M89" s="10"/>
      <c r="R89" s="1" t="s">
        <v>144</v>
      </c>
      <c r="S89" s="1"/>
      <c r="T89" s="1"/>
      <c r="V89" s="1" t="str">
        <f t="shared" si="9"/>
        <v>Ja</v>
      </c>
      <c r="W89" s="1" t="str">
        <f t="shared" si="10"/>
        <v>Ja</v>
      </c>
      <c r="X89" s="1" t="str">
        <f t="shared" si="11"/>
        <v>Ja</v>
      </c>
      <c r="Z89" s="1" t="s">
        <v>338</v>
      </c>
      <c r="AA89" s="1" t="s">
        <v>338</v>
      </c>
      <c r="AB89" s="1" t="s">
        <v>338</v>
      </c>
      <c r="AC89" s="1" t="s">
        <v>339</v>
      </c>
      <c r="AD89" s="1" t="s">
        <v>339</v>
      </c>
      <c r="AE89" s="1" t="s">
        <v>338</v>
      </c>
      <c r="AF89" s="1" t="s">
        <v>338</v>
      </c>
      <c r="AG89" s="1" t="s">
        <v>338</v>
      </c>
      <c r="AH89" s="1" t="s">
        <v>338</v>
      </c>
      <c r="AI89" s="1" t="s">
        <v>338</v>
      </c>
      <c r="AK89" s="1" t="s">
        <v>338</v>
      </c>
      <c r="AL89" s="1" t="s">
        <v>338</v>
      </c>
      <c r="AM89" s="1" t="s">
        <v>338</v>
      </c>
      <c r="AN89" s="1" t="s">
        <v>338</v>
      </c>
      <c r="AO89" s="1" t="s">
        <v>339</v>
      </c>
      <c r="AP89" s="1" t="s">
        <v>338</v>
      </c>
      <c r="AQ89" s="1" t="s">
        <v>338</v>
      </c>
      <c r="AS89" s="22"/>
    </row>
    <row r="90" spans="1:45" ht="57.6" hidden="1" customHeight="1" outlineLevel="3" x14ac:dyDescent="0.3">
      <c r="A90" s="8" t="str">
        <f t="shared" ref="A90:A94" si="16">L90</f>
        <v>UitgevoerdeActiviteit</v>
      </c>
      <c r="B90" s="8" t="s">
        <v>341</v>
      </c>
      <c r="C90" s="8" t="s">
        <v>352</v>
      </c>
      <c r="E90" s="255"/>
      <c r="G90" s="247"/>
      <c r="I90" s="253"/>
      <c r="J90" s="4"/>
      <c r="K90" s="251"/>
      <c r="L90" s="18" t="s">
        <v>20</v>
      </c>
      <c r="M90" s="10"/>
      <c r="R90" s="1" t="s">
        <v>145</v>
      </c>
      <c r="S90" s="22" t="s">
        <v>275</v>
      </c>
      <c r="T90" s="22" t="s">
        <v>275</v>
      </c>
      <c r="V90" s="1" t="str">
        <f t="shared" si="9"/>
        <v>Ja</v>
      </c>
      <c r="W90" s="1" t="str">
        <f t="shared" si="10"/>
        <v>Ja</v>
      </c>
      <c r="X90" s="1" t="str">
        <f t="shared" si="11"/>
        <v>Ja</v>
      </c>
      <c r="Z90" s="1" t="s">
        <v>338</v>
      </c>
      <c r="AA90" s="1" t="s">
        <v>338</v>
      </c>
      <c r="AB90" s="1" t="s">
        <v>338</v>
      </c>
      <c r="AC90" s="1" t="s">
        <v>339</v>
      </c>
      <c r="AD90" s="1" t="s">
        <v>339</v>
      </c>
      <c r="AE90" s="1" t="s">
        <v>338</v>
      </c>
      <c r="AF90" s="1" t="s">
        <v>338</v>
      </c>
      <c r="AG90" s="1" t="s">
        <v>338</v>
      </c>
      <c r="AH90" s="1" t="s">
        <v>338</v>
      </c>
      <c r="AI90" s="1" t="s">
        <v>338</v>
      </c>
      <c r="AK90" s="1" t="s">
        <v>338</v>
      </c>
      <c r="AL90" s="1" t="s">
        <v>338</v>
      </c>
      <c r="AM90" s="1" t="s">
        <v>338</v>
      </c>
      <c r="AN90" s="1" t="s">
        <v>338</v>
      </c>
      <c r="AO90" s="1" t="s">
        <v>339</v>
      </c>
      <c r="AP90" s="1" t="s">
        <v>338</v>
      </c>
      <c r="AQ90" s="1" t="s">
        <v>338</v>
      </c>
      <c r="AS90" s="22"/>
    </row>
    <row r="91" spans="1:45" ht="14.4" hidden="1" customHeight="1" outlineLevel="3" x14ac:dyDescent="0.3">
      <c r="A91" s="3" t="str">
        <f t="shared" si="16"/>
        <v>EANPrimair</v>
      </c>
      <c r="B91" s="3" t="s">
        <v>341</v>
      </c>
      <c r="C91" s="3" t="s">
        <v>353</v>
      </c>
      <c r="E91" s="255"/>
      <c r="G91" s="247"/>
      <c r="I91" s="253"/>
      <c r="J91" s="4"/>
      <c r="K91" s="251"/>
      <c r="L91" s="14" t="s">
        <v>21</v>
      </c>
      <c r="M91" s="10"/>
      <c r="R91" s="1" t="s">
        <v>144</v>
      </c>
      <c r="S91" s="1"/>
      <c r="T91" s="1"/>
      <c r="V91" s="1" t="str">
        <f t="shared" si="9"/>
        <v>Nee</v>
      </c>
      <c r="W91" s="1" t="str">
        <f t="shared" si="10"/>
        <v>Nee</v>
      </c>
      <c r="X91" s="1" t="str">
        <f t="shared" si="11"/>
        <v>Nee</v>
      </c>
      <c r="Z91" s="1" t="s">
        <v>341</v>
      </c>
      <c r="AA91" s="1" t="s">
        <v>341</v>
      </c>
      <c r="AB91" s="1" t="s">
        <v>341</v>
      </c>
      <c r="AC91" s="1" t="s">
        <v>339</v>
      </c>
      <c r="AD91" s="1" t="s">
        <v>339</v>
      </c>
      <c r="AE91" s="1" t="s">
        <v>341</v>
      </c>
      <c r="AF91" s="1" t="s">
        <v>341</v>
      </c>
      <c r="AG91" s="1" t="s">
        <v>341</v>
      </c>
      <c r="AH91" s="1" t="s">
        <v>341</v>
      </c>
      <c r="AI91" s="1" t="s">
        <v>341</v>
      </c>
      <c r="AK91" s="1" t="s">
        <v>341</v>
      </c>
      <c r="AL91" s="1" t="s">
        <v>341</v>
      </c>
      <c r="AM91" s="1" t="s">
        <v>341</v>
      </c>
      <c r="AN91" s="1" t="s">
        <v>341</v>
      </c>
      <c r="AO91" s="1" t="s">
        <v>339</v>
      </c>
      <c r="AP91" s="1" t="s">
        <v>341</v>
      </c>
      <c r="AQ91" s="1" t="s">
        <v>341</v>
      </c>
      <c r="AS91" s="22"/>
    </row>
    <row r="92" spans="1:45" ht="43.2" hidden="1" customHeight="1" outlineLevel="3" x14ac:dyDescent="0.3">
      <c r="A92" s="3" t="str">
        <f t="shared" si="16"/>
        <v>Aansluitmeetwijze</v>
      </c>
      <c r="B92" s="3" t="s">
        <v>338</v>
      </c>
      <c r="C92" s="3" t="s">
        <v>353</v>
      </c>
      <c r="E92" s="255"/>
      <c r="G92" s="247"/>
      <c r="I92" s="253"/>
      <c r="J92" s="4"/>
      <c r="K92" s="251"/>
      <c r="L92" s="14" t="s">
        <v>67</v>
      </c>
      <c r="M92" s="10"/>
      <c r="R92" s="1" t="s">
        <v>224</v>
      </c>
      <c r="S92" s="22" t="s">
        <v>298</v>
      </c>
      <c r="T92" s="22" t="s">
        <v>298</v>
      </c>
      <c r="V92" s="1" t="str">
        <f t="shared" si="9"/>
        <v>Nee</v>
      </c>
      <c r="W92" s="1" t="str">
        <f t="shared" si="10"/>
        <v>Ja</v>
      </c>
      <c r="X92" s="1" t="str">
        <f t="shared" si="11"/>
        <v>Ja</v>
      </c>
      <c r="Z92" s="1" t="s">
        <v>338</v>
      </c>
      <c r="AA92" s="1" t="s">
        <v>338</v>
      </c>
      <c r="AB92" s="1" t="s">
        <v>338</v>
      </c>
      <c r="AC92" s="1" t="s">
        <v>339</v>
      </c>
      <c r="AD92" s="1" t="s">
        <v>339</v>
      </c>
      <c r="AE92" s="1" t="s">
        <v>341</v>
      </c>
      <c r="AF92" s="1" t="s">
        <v>338</v>
      </c>
      <c r="AG92" s="1" t="s">
        <v>338</v>
      </c>
      <c r="AH92" s="1" t="s">
        <v>340</v>
      </c>
      <c r="AI92" s="1" t="s">
        <v>341</v>
      </c>
      <c r="AK92" s="1" t="s">
        <v>338</v>
      </c>
      <c r="AL92" s="1" t="s">
        <v>338</v>
      </c>
      <c r="AM92" s="1" t="s">
        <v>338</v>
      </c>
      <c r="AN92" s="1" t="s">
        <v>341</v>
      </c>
      <c r="AO92" s="1" t="s">
        <v>339</v>
      </c>
      <c r="AP92" s="1" t="s">
        <v>340</v>
      </c>
      <c r="AQ92" s="1" t="s">
        <v>341</v>
      </c>
      <c r="AS92" s="22"/>
    </row>
    <row r="93" spans="1:45" ht="43.2" hidden="1" customHeight="1" outlineLevel="3" x14ac:dyDescent="0.3">
      <c r="A93" s="3" t="str">
        <f t="shared" si="16"/>
        <v>Aansluitwijze</v>
      </c>
      <c r="B93" s="3" t="s">
        <v>338</v>
      </c>
      <c r="C93" s="3" t="s">
        <v>353</v>
      </c>
      <c r="E93" s="255"/>
      <c r="G93" s="247"/>
      <c r="I93" s="253"/>
      <c r="J93" s="4"/>
      <c r="K93" s="251"/>
      <c r="L93" s="14" t="s">
        <v>23</v>
      </c>
      <c r="M93" s="10"/>
      <c r="R93" s="1" t="s">
        <v>225</v>
      </c>
      <c r="S93" s="22" t="s">
        <v>299</v>
      </c>
      <c r="T93" s="22" t="s">
        <v>299</v>
      </c>
      <c r="V93" s="1" t="str">
        <f t="shared" si="9"/>
        <v>Nee</v>
      </c>
      <c r="W93" s="1" t="str">
        <f t="shared" si="10"/>
        <v>Ja</v>
      </c>
      <c r="X93" s="1" t="str">
        <f t="shared" si="11"/>
        <v>Ja</v>
      </c>
      <c r="Z93" s="1" t="s">
        <v>338</v>
      </c>
      <c r="AA93" s="1" t="s">
        <v>338</v>
      </c>
      <c r="AB93" s="1" t="s">
        <v>338</v>
      </c>
      <c r="AC93" s="1" t="s">
        <v>339</v>
      </c>
      <c r="AD93" s="1" t="s">
        <v>339</v>
      </c>
      <c r="AE93" s="1" t="s">
        <v>341</v>
      </c>
      <c r="AF93" s="1" t="s">
        <v>338</v>
      </c>
      <c r="AG93" s="1" t="s">
        <v>338</v>
      </c>
      <c r="AH93" s="1" t="s">
        <v>340</v>
      </c>
      <c r="AI93" s="1" t="s">
        <v>341</v>
      </c>
      <c r="AK93" s="1" t="s">
        <v>338</v>
      </c>
      <c r="AL93" s="1" t="s">
        <v>338</v>
      </c>
      <c r="AM93" s="1" t="s">
        <v>338</v>
      </c>
      <c r="AN93" s="1" t="s">
        <v>341</v>
      </c>
      <c r="AO93" s="1" t="s">
        <v>339</v>
      </c>
      <c r="AP93" s="1" t="s">
        <v>340</v>
      </c>
      <c r="AQ93" s="1" t="s">
        <v>341</v>
      </c>
      <c r="AS93" s="22"/>
    </row>
    <row r="94" spans="1:45" ht="57.6" hidden="1" customHeight="1" outlineLevel="3" x14ac:dyDescent="0.3">
      <c r="A94" s="176" t="str">
        <f t="shared" si="16"/>
        <v>Aardingwijze</v>
      </c>
      <c r="B94" s="8" t="s">
        <v>338</v>
      </c>
      <c r="C94" s="8" t="s">
        <v>352</v>
      </c>
      <c r="E94" s="255"/>
      <c r="G94" s="247"/>
      <c r="I94" s="253"/>
      <c r="J94" s="4"/>
      <c r="K94" s="251"/>
      <c r="L94" s="18" t="s">
        <v>68</v>
      </c>
      <c r="M94" s="10"/>
      <c r="R94" s="1" t="s">
        <v>226</v>
      </c>
      <c r="S94" s="24" t="s">
        <v>300</v>
      </c>
      <c r="T94" s="24" t="s">
        <v>300</v>
      </c>
      <c r="V94" s="1" t="str">
        <f t="shared" si="9"/>
        <v>Nee</v>
      </c>
      <c r="W94" s="1" t="str">
        <f t="shared" si="10"/>
        <v>Ja</v>
      </c>
      <c r="X94" s="1" t="str">
        <f t="shared" si="11"/>
        <v>Ja</v>
      </c>
      <c r="Z94" s="1" t="s">
        <v>338</v>
      </c>
      <c r="AA94" s="1" t="s">
        <v>338</v>
      </c>
      <c r="AB94" s="1" t="s">
        <v>338</v>
      </c>
      <c r="AC94" s="1" t="s">
        <v>339</v>
      </c>
      <c r="AD94" s="1" t="s">
        <v>339</v>
      </c>
      <c r="AE94" s="1" t="s">
        <v>341</v>
      </c>
      <c r="AF94" s="1" t="s">
        <v>338</v>
      </c>
      <c r="AG94" s="1" t="s">
        <v>338</v>
      </c>
      <c r="AH94" s="1" t="s">
        <v>340</v>
      </c>
      <c r="AI94" s="1" t="s">
        <v>341</v>
      </c>
      <c r="AK94" s="1" t="s">
        <v>338</v>
      </c>
      <c r="AL94" s="1" t="s">
        <v>338</v>
      </c>
      <c r="AM94" s="1" t="s">
        <v>338</v>
      </c>
      <c r="AN94" s="1" t="s">
        <v>341</v>
      </c>
      <c r="AO94" s="1" t="s">
        <v>339</v>
      </c>
      <c r="AP94" s="1" t="s">
        <v>340</v>
      </c>
      <c r="AQ94" s="1" t="s">
        <v>341</v>
      </c>
      <c r="AS94" s="22"/>
    </row>
    <row r="95" spans="1:45" ht="409.6" hidden="1" customHeight="1" outlineLevel="3" x14ac:dyDescent="0.3">
      <c r="A95" s="176" t="str">
        <f>L95</f>
        <v>AfnemerE</v>
      </c>
      <c r="B95" s="8" t="s">
        <v>338</v>
      </c>
      <c r="C95" s="8" t="s">
        <v>352</v>
      </c>
      <c r="E95" s="255"/>
      <c r="G95" s="247"/>
      <c r="I95" s="253"/>
      <c r="J95" s="4"/>
      <c r="K95" s="251"/>
      <c r="L95" s="18" t="s">
        <v>69</v>
      </c>
      <c r="M95" s="10"/>
      <c r="R95" s="1" t="s">
        <v>227</v>
      </c>
      <c r="S95" s="22" t="s">
        <v>301</v>
      </c>
      <c r="T95" s="22" t="s">
        <v>301</v>
      </c>
      <c r="V95" s="1" t="str">
        <f t="shared" si="9"/>
        <v>Nee</v>
      </c>
      <c r="W95" s="1" t="str">
        <f t="shared" si="10"/>
        <v>Ja</v>
      </c>
      <c r="X95" s="1" t="str">
        <f t="shared" si="11"/>
        <v>Ja</v>
      </c>
      <c r="Z95" s="1" t="s">
        <v>338</v>
      </c>
      <c r="AA95" s="1" t="s">
        <v>338</v>
      </c>
      <c r="AB95" s="1" t="s">
        <v>338</v>
      </c>
      <c r="AC95" s="1" t="s">
        <v>339</v>
      </c>
      <c r="AD95" s="1" t="s">
        <v>339</v>
      </c>
      <c r="AE95" s="1" t="s">
        <v>338</v>
      </c>
      <c r="AF95" s="1" t="s">
        <v>338</v>
      </c>
      <c r="AG95" s="1" t="s">
        <v>338</v>
      </c>
      <c r="AH95" s="1" t="s">
        <v>340</v>
      </c>
      <c r="AI95" s="1" t="s">
        <v>341</v>
      </c>
      <c r="AK95" s="1" t="s">
        <v>338</v>
      </c>
      <c r="AL95" s="1" t="s">
        <v>338</v>
      </c>
      <c r="AM95" s="1" t="s">
        <v>338</v>
      </c>
      <c r="AN95" s="1" t="s">
        <v>338</v>
      </c>
      <c r="AO95" s="1" t="s">
        <v>339</v>
      </c>
      <c r="AP95" s="1" t="s">
        <v>340</v>
      </c>
      <c r="AQ95" s="1" t="s">
        <v>341</v>
      </c>
      <c r="AS95" s="22"/>
    </row>
    <row r="96" spans="1:45" ht="14.4" hidden="1" customHeight="1" outlineLevel="3" x14ac:dyDescent="0.3">
      <c r="A96" s="176" t="str">
        <f>L96</f>
        <v>EigenRichting</v>
      </c>
      <c r="B96" s="8" t="s">
        <v>338</v>
      </c>
      <c r="C96" s="8" t="s">
        <v>352</v>
      </c>
      <c r="E96" s="255"/>
      <c r="G96" s="247"/>
      <c r="I96" s="253"/>
      <c r="J96" s="4"/>
      <c r="K96" s="251"/>
      <c r="L96" s="18" t="s">
        <v>70</v>
      </c>
      <c r="M96" s="10"/>
      <c r="R96" s="1" t="s">
        <v>148</v>
      </c>
      <c r="S96" s="1"/>
      <c r="T96" s="1"/>
      <c r="V96" s="1" t="str">
        <f t="shared" si="9"/>
        <v>Nee</v>
      </c>
      <c r="W96" s="1" t="str">
        <f t="shared" si="10"/>
        <v>Ja</v>
      </c>
      <c r="X96" s="1" t="str">
        <f t="shared" si="11"/>
        <v>Ja</v>
      </c>
      <c r="Z96" s="1" t="s">
        <v>338</v>
      </c>
      <c r="AA96" s="1" t="s">
        <v>338</v>
      </c>
      <c r="AB96" s="1" t="s">
        <v>338</v>
      </c>
      <c r="AC96" s="1" t="s">
        <v>339</v>
      </c>
      <c r="AD96" s="1" t="s">
        <v>339</v>
      </c>
      <c r="AE96" s="1" t="s">
        <v>341</v>
      </c>
      <c r="AF96" s="1" t="s">
        <v>338</v>
      </c>
      <c r="AG96" s="1" t="s">
        <v>338</v>
      </c>
      <c r="AH96" s="1" t="s">
        <v>340</v>
      </c>
      <c r="AI96" s="1" t="s">
        <v>341</v>
      </c>
      <c r="AK96" s="1" t="s">
        <v>338</v>
      </c>
      <c r="AL96" s="1" t="s">
        <v>338</v>
      </c>
      <c r="AM96" s="1" t="s">
        <v>338</v>
      </c>
      <c r="AN96" s="1" t="s">
        <v>341</v>
      </c>
      <c r="AO96" s="1" t="s">
        <v>339</v>
      </c>
      <c r="AP96" s="1" t="s">
        <v>340</v>
      </c>
      <c r="AQ96" s="1" t="s">
        <v>341</v>
      </c>
      <c r="AS96" s="22"/>
    </row>
    <row r="97" spans="1:45" ht="57.6" hidden="1" customHeight="1" outlineLevel="3" x14ac:dyDescent="0.3">
      <c r="A97" s="176" t="str">
        <f t="shared" ref="A97:A105" si="17">L97</f>
        <v>Fase</v>
      </c>
      <c r="B97" s="8" t="s">
        <v>338</v>
      </c>
      <c r="C97" s="8" t="s">
        <v>352</v>
      </c>
      <c r="E97" s="255"/>
      <c r="G97" s="247"/>
      <c r="I97" s="253"/>
      <c r="J97" s="4"/>
      <c r="K97" s="251"/>
      <c r="L97" s="18" t="s">
        <v>71</v>
      </c>
      <c r="M97" s="10"/>
      <c r="R97" s="1" t="s">
        <v>228</v>
      </c>
      <c r="S97" s="24" t="s">
        <v>302</v>
      </c>
      <c r="T97" s="24" t="s">
        <v>302</v>
      </c>
      <c r="V97" s="1" t="str">
        <f t="shared" si="9"/>
        <v>Nee</v>
      </c>
      <c r="W97" s="1" t="str">
        <f t="shared" si="10"/>
        <v>Ja</v>
      </c>
      <c r="X97" s="1" t="str">
        <f t="shared" si="11"/>
        <v>Ja</v>
      </c>
      <c r="Z97" s="1" t="s">
        <v>338</v>
      </c>
      <c r="AA97" s="1" t="s">
        <v>338</v>
      </c>
      <c r="AB97" s="1" t="s">
        <v>338</v>
      </c>
      <c r="AC97" s="1" t="s">
        <v>339</v>
      </c>
      <c r="AD97" s="1" t="s">
        <v>339</v>
      </c>
      <c r="AE97" s="1" t="s">
        <v>338</v>
      </c>
      <c r="AF97" s="1" t="s">
        <v>338</v>
      </c>
      <c r="AG97" s="1" t="s">
        <v>338</v>
      </c>
      <c r="AH97" s="1" t="s">
        <v>340</v>
      </c>
      <c r="AI97" s="1" t="s">
        <v>341</v>
      </c>
      <c r="AK97" s="1" t="s">
        <v>338</v>
      </c>
      <c r="AL97" s="1" t="s">
        <v>338</v>
      </c>
      <c r="AM97" s="1" t="s">
        <v>338</v>
      </c>
      <c r="AN97" s="1" t="s">
        <v>341</v>
      </c>
      <c r="AO97" s="1" t="s">
        <v>339</v>
      </c>
      <c r="AP97" s="1" t="s">
        <v>340</v>
      </c>
      <c r="AQ97" s="1" t="s">
        <v>341</v>
      </c>
      <c r="AS97" s="22"/>
    </row>
    <row r="98" spans="1:45" ht="14.4" hidden="1" customHeight="1" outlineLevel="3" x14ac:dyDescent="0.3">
      <c r="A98" s="176" t="str">
        <f t="shared" si="17"/>
        <v>KoppelingNulAarde</v>
      </c>
      <c r="B98" s="8" t="s">
        <v>338</v>
      </c>
      <c r="C98" s="8" t="s">
        <v>352</v>
      </c>
      <c r="E98" s="255"/>
      <c r="G98" s="247"/>
      <c r="I98" s="253"/>
      <c r="J98" s="4"/>
      <c r="K98" s="251"/>
      <c r="L98" s="18" t="s">
        <v>72</v>
      </c>
      <c r="M98" s="10"/>
      <c r="R98" s="1" t="s">
        <v>148</v>
      </c>
      <c r="S98" s="1"/>
      <c r="T98" s="1"/>
      <c r="V98" s="1" t="str">
        <f t="shared" si="9"/>
        <v>Nee</v>
      </c>
      <c r="W98" s="1" t="str">
        <f t="shared" si="10"/>
        <v>Ja</v>
      </c>
      <c r="X98" s="1" t="str">
        <f t="shared" si="11"/>
        <v>Ja</v>
      </c>
      <c r="Z98" s="1" t="s">
        <v>338</v>
      </c>
      <c r="AA98" s="1" t="s">
        <v>338</v>
      </c>
      <c r="AB98" s="1" t="s">
        <v>338</v>
      </c>
      <c r="AC98" s="1" t="s">
        <v>339</v>
      </c>
      <c r="AD98" s="1" t="s">
        <v>339</v>
      </c>
      <c r="AE98" s="1" t="s">
        <v>338</v>
      </c>
      <c r="AF98" s="1" t="s">
        <v>338</v>
      </c>
      <c r="AG98" s="1" t="s">
        <v>338</v>
      </c>
      <c r="AH98" s="1" t="s">
        <v>340</v>
      </c>
      <c r="AI98" s="1" t="s">
        <v>341</v>
      </c>
      <c r="AK98" s="1" t="s">
        <v>338</v>
      </c>
      <c r="AL98" s="1" t="s">
        <v>338</v>
      </c>
      <c r="AM98" s="1" t="s">
        <v>338</v>
      </c>
      <c r="AN98" s="1" t="s">
        <v>341</v>
      </c>
      <c r="AO98" s="1" t="s">
        <v>339</v>
      </c>
      <c r="AP98" s="1" t="s">
        <v>340</v>
      </c>
      <c r="AQ98" s="1" t="s">
        <v>341</v>
      </c>
      <c r="AS98" s="22"/>
    </row>
    <row r="99" spans="1:45" ht="28.8" hidden="1" customHeight="1" outlineLevel="3" x14ac:dyDescent="0.3">
      <c r="A99" s="176" t="str">
        <f t="shared" si="17"/>
        <v>Netwerk</v>
      </c>
      <c r="B99" s="8" t="s">
        <v>338</v>
      </c>
      <c r="C99" s="8" t="s">
        <v>352</v>
      </c>
      <c r="E99" s="255"/>
      <c r="G99" s="247"/>
      <c r="I99" s="253"/>
      <c r="J99" s="4"/>
      <c r="K99" s="251"/>
      <c r="L99" s="18" t="s">
        <v>73</v>
      </c>
      <c r="M99" s="10"/>
      <c r="R99" s="1" t="s">
        <v>229</v>
      </c>
      <c r="S99" s="22" t="s">
        <v>303</v>
      </c>
      <c r="T99" s="22" t="s">
        <v>303</v>
      </c>
      <c r="V99" s="1" t="str">
        <f t="shared" si="9"/>
        <v>Nee</v>
      </c>
      <c r="W99" s="1" t="str">
        <f t="shared" si="10"/>
        <v>Ja</v>
      </c>
      <c r="X99" s="1" t="str">
        <f t="shared" si="11"/>
        <v>Ja</v>
      </c>
      <c r="Z99" s="1" t="s">
        <v>338</v>
      </c>
      <c r="AA99" s="1" t="s">
        <v>338</v>
      </c>
      <c r="AB99" s="1" t="s">
        <v>338</v>
      </c>
      <c r="AC99" s="1" t="s">
        <v>339</v>
      </c>
      <c r="AD99" s="1" t="s">
        <v>339</v>
      </c>
      <c r="AE99" s="1" t="s">
        <v>338</v>
      </c>
      <c r="AF99" s="1" t="s">
        <v>338</v>
      </c>
      <c r="AG99" s="1" t="s">
        <v>338</v>
      </c>
      <c r="AH99" s="1" t="s">
        <v>340</v>
      </c>
      <c r="AI99" s="1" t="s">
        <v>341</v>
      </c>
      <c r="AK99" s="1" t="s">
        <v>338</v>
      </c>
      <c r="AL99" s="1" t="s">
        <v>338</v>
      </c>
      <c r="AM99" s="1" t="s">
        <v>338</v>
      </c>
      <c r="AN99" s="1" t="s">
        <v>338</v>
      </c>
      <c r="AO99" s="1" t="s">
        <v>339</v>
      </c>
      <c r="AP99" s="1" t="s">
        <v>340</v>
      </c>
      <c r="AQ99" s="1" t="s">
        <v>341</v>
      </c>
      <c r="AS99" s="22"/>
    </row>
    <row r="100" spans="1:45" ht="72" hidden="1" customHeight="1" outlineLevel="3" x14ac:dyDescent="0.3">
      <c r="A100" s="3" t="str">
        <f t="shared" si="17"/>
        <v>Beveiligingstype</v>
      </c>
      <c r="B100" s="3" t="s">
        <v>338</v>
      </c>
      <c r="C100" s="3" t="s">
        <v>353</v>
      </c>
      <c r="E100" s="255"/>
      <c r="G100" s="247"/>
      <c r="I100" s="253"/>
      <c r="J100" s="4"/>
      <c r="K100" s="251"/>
      <c r="L100" s="14" t="s">
        <v>74</v>
      </c>
      <c r="M100" s="10"/>
      <c r="R100" s="1" t="s">
        <v>230</v>
      </c>
      <c r="S100" s="22" t="s">
        <v>304</v>
      </c>
      <c r="T100" s="22" t="s">
        <v>304</v>
      </c>
      <c r="V100" s="1" t="str">
        <f t="shared" si="9"/>
        <v>Nee</v>
      </c>
      <c r="W100" s="1" t="str">
        <f t="shared" si="10"/>
        <v>Ja</v>
      </c>
      <c r="X100" s="1" t="str">
        <f t="shared" si="11"/>
        <v>Ja</v>
      </c>
      <c r="Z100" s="1" t="s">
        <v>338</v>
      </c>
      <c r="AA100" s="1" t="s">
        <v>340</v>
      </c>
      <c r="AB100" s="1" t="s">
        <v>340</v>
      </c>
      <c r="AC100" s="1" t="s">
        <v>339</v>
      </c>
      <c r="AD100" s="1" t="s">
        <v>339</v>
      </c>
      <c r="AE100" s="1" t="s">
        <v>341</v>
      </c>
      <c r="AF100" s="1" t="s">
        <v>338</v>
      </c>
      <c r="AG100" s="1" t="s">
        <v>340</v>
      </c>
      <c r="AH100" s="1" t="s">
        <v>340</v>
      </c>
      <c r="AI100" s="1" t="s">
        <v>341</v>
      </c>
      <c r="AK100" s="1" t="s">
        <v>338</v>
      </c>
      <c r="AL100" s="1" t="s">
        <v>338</v>
      </c>
      <c r="AM100" s="1" t="s">
        <v>338</v>
      </c>
      <c r="AN100" s="1" t="s">
        <v>341</v>
      </c>
      <c r="AO100" s="1" t="s">
        <v>339</v>
      </c>
      <c r="AP100" s="1" t="s">
        <v>340</v>
      </c>
      <c r="AQ100" s="1" t="s">
        <v>341</v>
      </c>
      <c r="AS100" s="22"/>
    </row>
    <row r="101" spans="1:45" ht="86.4" hidden="1" customHeight="1" outlineLevel="3" x14ac:dyDescent="0.3">
      <c r="A101" s="3" t="str">
        <f t="shared" si="17"/>
        <v>Beveiligingskarakteristiek</v>
      </c>
      <c r="B101" s="3" t="s">
        <v>338</v>
      </c>
      <c r="C101" s="3" t="s">
        <v>353</v>
      </c>
      <c r="E101" s="255"/>
      <c r="G101" s="247"/>
      <c r="I101" s="253"/>
      <c r="J101" s="4"/>
      <c r="K101" s="251"/>
      <c r="L101" s="14" t="s">
        <v>75</v>
      </c>
      <c r="M101" s="10"/>
      <c r="R101" s="1" t="s">
        <v>231</v>
      </c>
      <c r="S101" s="22" t="s">
        <v>305</v>
      </c>
      <c r="T101" s="22" t="s">
        <v>379</v>
      </c>
      <c r="V101" s="1" t="str">
        <f t="shared" si="9"/>
        <v>Nee</v>
      </c>
      <c r="W101" s="1" t="str">
        <f t="shared" si="10"/>
        <v>Optie</v>
      </c>
      <c r="X101" s="1" t="str">
        <f t="shared" si="11"/>
        <v>Optie</v>
      </c>
      <c r="Z101" s="1" t="s">
        <v>340</v>
      </c>
      <c r="AA101" s="1" t="s">
        <v>340</v>
      </c>
      <c r="AB101" s="1" t="s">
        <v>340</v>
      </c>
      <c r="AC101" s="1" t="s">
        <v>339</v>
      </c>
      <c r="AD101" s="1" t="s">
        <v>339</v>
      </c>
      <c r="AE101" s="1" t="s">
        <v>341</v>
      </c>
      <c r="AF101" s="1" t="s">
        <v>340</v>
      </c>
      <c r="AG101" s="1" t="s">
        <v>340</v>
      </c>
      <c r="AH101" s="1" t="s">
        <v>340</v>
      </c>
      <c r="AI101" s="1" t="s">
        <v>341</v>
      </c>
      <c r="AK101" s="1" t="s">
        <v>340</v>
      </c>
      <c r="AL101" s="1" t="s">
        <v>340</v>
      </c>
      <c r="AM101" s="1" t="s">
        <v>340</v>
      </c>
      <c r="AN101" s="1" t="s">
        <v>341</v>
      </c>
      <c r="AO101" s="1" t="s">
        <v>339</v>
      </c>
      <c r="AP101" s="1" t="s">
        <v>340</v>
      </c>
      <c r="AQ101" s="1" t="s">
        <v>341</v>
      </c>
      <c r="AS101" s="22"/>
    </row>
    <row r="102" spans="1:45" ht="14.4" hidden="1" customHeight="1" outlineLevel="3" x14ac:dyDescent="0.3">
      <c r="A102" s="3" t="str">
        <f t="shared" si="17"/>
        <v>WeerstandFaseAarde</v>
      </c>
      <c r="B102" s="3" t="s">
        <v>338</v>
      </c>
      <c r="C102" s="3" t="s">
        <v>353</v>
      </c>
      <c r="E102" s="255"/>
      <c r="G102" s="247"/>
      <c r="I102" s="253"/>
      <c r="J102" s="4"/>
      <c r="K102" s="251"/>
      <c r="L102" s="14" t="s">
        <v>76</v>
      </c>
      <c r="M102" s="10"/>
      <c r="R102" s="1" t="s">
        <v>139</v>
      </c>
      <c r="S102" s="1"/>
      <c r="T102" s="1"/>
      <c r="V102" s="1" t="str">
        <f t="shared" si="9"/>
        <v>Nee</v>
      </c>
      <c r="W102" s="1" t="str">
        <f t="shared" si="10"/>
        <v>Optie</v>
      </c>
      <c r="X102" s="1" t="str">
        <f t="shared" si="11"/>
        <v>Optie</v>
      </c>
      <c r="Z102" s="1" t="s">
        <v>340</v>
      </c>
      <c r="AA102" s="1" t="s">
        <v>340</v>
      </c>
      <c r="AB102" s="1" t="s">
        <v>340</v>
      </c>
      <c r="AC102" s="1" t="s">
        <v>339</v>
      </c>
      <c r="AD102" s="1" t="s">
        <v>339</v>
      </c>
      <c r="AE102" s="1" t="s">
        <v>341</v>
      </c>
      <c r="AF102" s="1" t="s">
        <v>340</v>
      </c>
      <c r="AG102" s="1" t="s">
        <v>340</v>
      </c>
      <c r="AH102" s="1" t="s">
        <v>340</v>
      </c>
      <c r="AI102" s="1" t="s">
        <v>341</v>
      </c>
      <c r="AK102" s="1" t="s">
        <v>340</v>
      </c>
      <c r="AL102" s="1" t="s">
        <v>340</v>
      </c>
      <c r="AM102" s="1" t="s">
        <v>340</v>
      </c>
      <c r="AN102" s="1" t="s">
        <v>341</v>
      </c>
      <c r="AO102" s="1" t="s">
        <v>339</v>
      </c>
      <c r="AP102" s="1" t="s">
        <v>340</v>
      </c>
      <c r="AQ102" s="1" t="s">
        <v>341</v>
      </c>
      <c r="AS102" s="22"/>
    </row>
    <row r="103" spans="1:45" ht="14.4" hidden="1" customHeight="1" outlineLevel="3" x14ac:dyDescent="0.3">
      <c r="A103" s="3" t="str">
        <f t="shared" si="17"/>
        <v>WeerstandFaseNul</v>
      </c>
      <c r="B103" s="3" t="s">
        <v>338</v>
      </c>
      <c r="C103" s="3" t="s">
        <v>353</v>
      </c>
      <c r="E103" s="255"/>
      <c r="G103" s="247"/>
      <c r="I103" s="253"/>
      <c r="J103" s="4"/>
      <c r="K103" s="251"/>
      <c r="L103" s="14" t="s">
        <v>77</v>
      </c>
      <c r="M103" s="10"/>
      <c r="R103" s="1" t="s">
        <v>139</v>
      </c>
      <c r="S103" s="1"/>
      <c r="T103" s="1"/>
      <c r="V103" s="1" t="str">
        <f t="shared" si="9"/>
        <v>Nee</v>
      </c>
      <c r="W103" s="1" t="str">
        <f t="shared" si="10"/>
        <v>Optie</v>
      </c>
      <c r="X103" s="1" t="str">
        <f t="shared" si="11"/>
        <v>Optie</v>
      </c>
      <c r="Z103" s="1" t="s">
        <v>340</v>
      </c>
      <c r="AA103" s="1" t="s">
        <v>340</v>
      </c>
      <c r="AB103" s="1" t="s">
        <v>340</v>
      </c>
      <c r="AC103" s="1" t="s">
        <v>339</v>
      </c>
      <c r="AD103" s="1" t="s">
        <v>339</v>
      </c>
      <c r="AE103" s="1" t="s">
        <v>341</v>
      </c>
      <c r="AF103" s="1" t="s">
        <v>340</v>
      </c>
      <c r="AG103" s="1" t="s">
        <v>340</v>
      </c>
      <c r="AH103" s="1" t="s">
        <v>340</v>
      </c>
      <c r="AI103" s="1" t="s">
        <v>341</v>
      </c>
      <c r="AK103" s="1" t="s">
        <v>340</v>
      </c>
      <c r="AL103" s="1" t="s">
        <v>340</v>
      </c>
      <c r="AM103" s="1" t="s">
        <v>340</v>
      </c>
      <c r="AN103" s="1" t="s">
        <v>341</v>
      </c>
      <c r="AO103" s="1" t="s">
        <v>339</v>
      </c>
      <c r="AP103" s="1" t="s">
        <v>340</v>
      </c>
      <c r="AQ103" s="1" t="s">
        <v>341</v>
      </c>
      <c r="AS103" s="22"/>
    </row>
    <row r="104" spans="1:45" ht="230.4" hidden="1" customHeight="1" outlineLevel="3" x14ac:dyDescent="0.3">
      <c r="A104" s="3" t="str">
        <f t="shared" si="17"/>
        <v>Zekeringwaarde</v>
      </c>
      <c r="B104" s="3" t="s">
        <v>338</v>
      </c>
      <c r="C104" s="3" t="s">
        <v>353</v>
      </c>
      <c r="E104" s="255"/>
      <c r="G104" s="247"/>
      <c r="I104" s="253"/>
      <c r="J104" s="4"/>
      <c r="K104" s="251"/>
      <c r="L104" s="14" t="s">
        <v>78</v>
      </c>
      <c r="M104" s="10"/>
      <c r="R104" s="1" t="s">
        <v>232</v>
      </c>
      <c r="S104" s="22" t="s">
        <v>325</v>
      </c>
      <c r="T104" s="22" t="s">
        <v>325</v>
      </c>
      <c r="V104" s="1" t="str">
        <f t="shared" si="9"/>
        <v>Nee</v>
      </c>
      <c r="W104" s="1" t="str">
        <f t="shared" si="10"/>
        <v>Ja</v>
      </c>
      <c r="X104" s="1" t="str">
        <f t="shared" si="11"/>
        <v>Ja</v>
      </c>
      <c r="Z104" s="1" t="s">
        <v>338</v>
      </c>
      <c r="AA104" s="1" t="s">
        <v>338</v>
      </c>
      <c r="AB104" s="1" t="s">
        <v>338</v>
      </c>
      <c r="AC104" s="1" t="s">
        <v>339</v>
      </c>
      <c r="AD104" s="1" t="s">
        <v>339</v>
      </c>
      <c r="AE104" s="1" t="s">
        <v>341</v>
      </c>
      <c r="AF104" s="1" t="s">
        <v>340</v>
      </c>
      <c r="AG104" s="1" t="s">
        <v>340</v>
      </c>
      <c r="AH104" s="1" t="s">
        <v>340</v>
      </c>
      <c r="AI104" s="1" t="s">
        <v>341</v>
      </c>
      <c r="AK104" s="1" t="s">
        <v>338</v>
      </c>
      <c r="AL104" s="1" t="s">
        <v>338</v>
      </c>
      <c r="AM104" s="1" t="s">
        <v>338</v>
      </c>
      <c r="AN104" s="1" t="s">
        <v>341</v>
      </c>
      <c r="AO104" s="1" t="s">
        <v>339</v>
      </c>
      <c r="AP104" s="1" t="s">
        <v>340</v>
      </c>
      <c r="AQ104" s="1" t="s">
        <v>341</v>
      </c>
      <c r="AS104" s="22" t="s">
        <v>496</v>
      </c>
    </row>
    <row r="105" spans="1:45" ht="14.4" hidden="1" customHeight="1" outlineLevel="3" x14ac:dyDescent="0.3">
      <c r="A105" s="3" t="str">
        <f t="shared" si="17"/>
        <v>Straatmeubilair [+]</v>
      </c>
      <c r="B105" s="3" t="s">
        <v>338</v>
      </c>
      <c r="C105" s="3" t="s">
        <v>353</v>
      </c>
      <c r="E105" s="255"/>
      <c r="G105" s="247"/>
      <c r="I105" s="253"/>
      <c r="J105" s="4"/>
      <c r="K105" s="251"/>
      <c r="L105" s="14" t="s">
        <v>196</v>
      </c>
      <c r="M105" s="10"/>
      <c r="R105" s="1" t="s">
        <v>233</v>
      </c>
      <c r="S105" s="1"/>
      <c r="T105" s="1"/>
      <c r="V105" s="1" t="str">
        <f t="shared" si="9"/>
        <v>Nee</v>
      </c>
      <c r="W105" s="1" t="str">
        <f t="shared" si="10"/>
        <v>Optie</v>
      </c>
      <c r="X105" s="1" t="str">
        <f t="shared" si="11"/>
        <v>Optie</v>
      </c>
      <c r="Z105" s="1" t="s">
        <v>340</v>
      </c>
      <c r="AA105" s="1" t="s">
        <v>340</v>
      </c>
      <c r="AB105" s="1" t="s">
        <v>340</v>
      </c>
      <c r="AC105" s="1" t="s">
        <v>339</v>
      </c>
      <c r="AD105" s="1" t="s">
        <v>339</v>
      </c>
      <c r="AE105" s="1" t="s">
        <v>341</v>
      </c>
      <c r="AF105" s="1" t="s">
        <v>340</v>
      </c>
      <c r="AG105" s="1" t="s">
        <v>340</v>
      </c>
      <c r="AH105" s="1" t="s">
        <v>340</v>
      </c>
      <c r="AI105" s="1" t="s">
        <v>341</v>
      </c>
      <c r="AK105" s="1" t="s">
        <v>340</v>
      </c>
      <c r="AL105" s="1" t="s">
        <v>340</v>
      </c>
      <c r="AM105" s="1" t="s">
        <v>340</v>
      </c>
      <c r="AN105" s="1" t="s">
        <v>340</v>
      </c>
      <c r="AO105" s="1" t="s">
        <v>339</v>
      </c>
      <c r="AP105" s="1" t="s">
        <v>340</v>
      </c>
      <c r="AQ105" s="1" t="s">
        <v>341</v>
      </c>
      <c r="AS105" s="22" t="s">
        <v>369</v>
      </c>
    </row>
    <row r="106" spans="1:45" ht="57.6" hidden="1" customHeight="1" outlineLevel="4" x14ac:dyDescent="0.3">
      <c r="A106" s="8" t="str">
        <f>N106</f>
        <v>Behuizing</v>
      </c>
      <c r="B106" s="8" t="s">
        <v>341</v>
      </c>
      <c r="C106" s="8" t="s">
        <v>352</v>
      </c>
      <c r="E106" s="255"/>
      <c r="G106" s="247"/>
      <c r="I106" s="253"/>
      <c r="J106" s="4"/>
      <c r="K106" s="251"/>
      <c r="L106" s="4"/>
      <c r="M106" s="251" t="s">
        <v>79</v>
      </c>
      <c r="N106" s="8" t="s">
        <v>80</v>
      </c>
      <c r="O106" s="10"/>
      <c r="R106" s="1" t="s">
        <v>234</v>
      </c>
      <c r="S106" s="22" t="s">
        <v>306</v>
      </c>
      <c r="T106" s="22" t="s">
        <v>306</v>
      </c>
      <c r="V106" s="1" t="str">
        <f t="shared" si="9"/>
        <v>Nvt</v>
      </c>
      <c r="W106" s="1" t="str">
        <f t="shared" si="10"/>
        <v>Ja</v>
      </c>
      <c r="X106" s="1" t="str">
        <f t="shared" si="11"/>
        <v>Ja</v>
      </c>
      <c r="Z106" s="1" t="s">
        <v>338</v>
      </c>
      <c r="AA106" s="1" t="s">
        <v>338</v>
      </c>
      <c r="AB106" s="1" t="s">
        <v>338</v>
      </c>
      <c r="AC106" s="1" t="s">
        <v>339</v>
      </c>
      <c r="AD106" s="1" t="s">
        <v>339</v>
      </c>
      <c r="AE106" s="1" t="s">
        <v>339</v>
      </c>
      <c r="AF106" s="1" t="s">
        <v>338</v>
      </c>
      <c r="AG106" s="1" t="s">
        <v>338</v>
      </c>
      <c r="AH106" s="1" t="s">
        <v>338</v>
      </c>
      <c r="AI106" s="1" t="s">
        <v>339</v>
      </c>
      <c r="AK106" s="1" t="s">
        <v>338</v>
      </c>
      <c r="AL106" s="1" t="s">
        <v>338</v>
      </c>
      <c r="AM106" s="1" t="s">
        <v>338</v>
      </c>
      <c r="AN106" s="1" t="s">
        <v>338</v>
      </c>
      <c r="AO106" s="1" t="s">
        <v>339</v>
      </c>
      <c r="AP106" s="1" t="s">
        <v>338</v>
      </c>
      <c r="AQ106" s="1" t="s">
        <v>338</v>
      </c>
      <c r="AS106" s="22"/>
    </row>
    <row r="107" spans="1:45" ht="57.6" hidden="1" customHeight="1" outlineLevel="4" x14ac:dyDescent="0.3">
      <c r="A107" s="8" t="str">
        <f>N107</f>
        <v>Toegang</v>
      </c>
      <c r="B107" s="8" t="s">
        <v>341</v>
      </c>
      <c r="C107" s="8" t="s">
        <v>352</v>
      </c>
      <c r="E107" s="255"/>
      <c r="G107" s="247"/>
      <c r="I107" s="253"/>
      <c r="J107" s="4"/>
      <c r="K107" s="251"/>
      <c r="M107" s="251"/>
      <c r="N107" s="8" t="s">
        <v>81</v>
      </c>
      <c r="O107" s="10"/>
      <c r="R107" s="1" t="s">
        <v>235</v>
      </c>
      <c r="S107" s="22" t="s">
        <v>307</v>
      </c>
      <c r="T107" s="22" t="s">
        <v>307</v>
      </c>
      <c r="V107" s="1" t="str">
        <f t="shared" si="9"/>
        <v>Nvt</v>
      </c>
      <c r="W107" s="1" t="str">
        <f t="shared" si="10"/>
        <v>Ja</v>
      </c>
      <c r="X107" s="1" t="str">
        <f t="shared" si="11"/>
        <v>Ja</v>
      </c>
      <c r="Z107" s="1" t="s">
        <v>338</v>
      </c>
      <c r="AA107" s="1" t="s">
        <v>338</v>
      </c>
      <c r="AB107" s="1" t="s">
        <v>338</v>
      </c>
      <c r="AC107" s="1" t="s">
        <v>339</v>
      </c>
      <c r="AD107" s="1" t="s">
        <v>339</v>
      </c>
      <c r="AE107" s="1" t="s">
        <v>339</v>
      </c>
      <c r="AF107" s="1" t="s">
        <v>338</v>
      </c>
      <c r="AG107" s="1" t="s">
        <v>338</v>
      </c>
      <c r="AH107" s="1" t="s">
        <v>338</v>
      </c>
      <c r="AI107" s="1" t="s">
        <v>339</v>
      </c>
      <c r="AK107" s="1" t="s">
        <v>338</v>
      </c>
      <c r="AL107" s="1" t="s">
        <v>338</v>
      </c>
      <c r="AM107" s="1" t="s">
        <v>338</v>
      </c>
      <c r="AN107" s="1" t="s">
        <v>338</v>
      </c>
      <c r="AO107" s="1" t="s">
        <v>339</v>
      </c>
      <c r="AP107" s="1" t="s">
        <v>338</v>
      </c>
      <c r="AQ107" s="1" t="s">
        <v>338</v>
      </c>
      <c r="AS107" s="22"/>
    </row>
    <row r="108" spans="1:45" ht="14.4" hidden="1" customHeight="1" outlineLevel="3" x14ac:dyDescent="0.3">
      <c r="A108" s="3" t="str">
        <f>L108</f>
        <v>Hoofdinfra [+]</v>
      </c>
      <c r="B108" s="3" t="s">
        <v>338</v>
      </c>
      <c r="C108" s="3" t="s">
        <v>353</v>
      </c>
      <c r="E108" s="255"/>
      <c r="G108" s="247"/>
      <c r="I108" s="253"/>
      <c r="J108" s="4"/>
      <c r="K108" s="251"/>
      <c r="L108" s="14" t="s">
        <v>197</v>
      </c>
      <c r="M108" s="10"/>
      <c r="R108" s="1" t="s">
        <v>236</v>
      </c>
      <c r="S108" s="1"/>
      <c r="T108" s="1"/>
      <c r="V108" s="1" t="str">
        <f t="shared" si="9"/>
        <v>Nee</v>
      </c>
      <c r="W108" s="1" t="str">
        <f t="shared" si="10"/>
        <v>Nee</v>
      </c>
      <c r="X108" s="1" t="str">
        <f t="shared" si="11"/>
        <v>Nee</v>
      </c>
      <c r="Z108" s="1" t="s">
        <v>338</v>
      </c>
      <c r="AA108" s="1" t="s">
        <v>340</v>
      </c>
      <c r="AB108" s="1" t="s">
        <v>338</v>
      </c>
      <c r="AC108" s="1" t="s">
        <v>339</v>
      </c>
      <c r="AD108" s="1" t="s">
        <v>339</v>
      </c>
      <c r="AE108" s="1" t="s">
        <v>338</v>
      </c>
      <c r="AF108" s="1" t="s">
        <v>340</v>
      </c>
      <c r="AG108" s="1" t="s">
        <v>338</v>
      </c>
      <c r="AH108" s="1" t="s">
        <v>340</v>
      </c>
      <c r="AI108" s="1" t="s">
        <v>341</v>
      </c>
      <c r="AK108" s="1" t="s">
        <v>341</v>
      </c>
      <c r="AL108" s="1" t="s">
        <v>341</v>
      </c>
      <c r="AM108" s="1" t="s">
        <v>341</v>
      </c>
      <c r="AN108" s="1" t="s">
        <v>341</v>
      </c>
      <c r="AO108" s="1" t="s">
        <v>339</v>
      </c>
      <c r="AP108" s="1" t="s">
        <v>341</v>
      </c>
      <c r="AQ108" s="1" t="s">
        <v>341</v>
      </c>
      <c r="AS108" s="22"/>
    </row>
    <row r="109" spans="1:45" ht="100.8" hidden="1" customHeight="1" outlineLevel="4" x14ac:dyDescent="0.3">
      <c r="A109" s="8" t="str">
        <f>N109</f>
        <v>AantalAders</v>
      </c>
      <c r="B109" s="8" t="s">
        <v>341</v>
      </c>
      <c r="C109" s="8" t="s">
        <v>352</v>
      </c>
      <c r="E109" s="255"/>
      <c r="G109" s="247"/>
      <c r="I109" s="253"/>
      <c r="J109" s="4"/>
      <c r="K109" s="251"/>
      <c r="L109" s="4"/>
      <c r="M109" s="251" t="s">
        <v>82</v>
      </c>
      <c r="N109" s="18" t="s">
        <v>83</v>
      </c>
      <c r="O109" s="10"/>
      <c r="R109" s="1" t="s">
        <v>237</v>
      </c>
      <c r="S109" s="22" t="s">
        <v>308</v>
      </c>
      <c r="T109" s="22" t="s">
        <v>308</v>
      </c>
      <c r="V109" s="1" t="str">
        <f t="shared" si="9"/>
        <v>Nvt</v>
      </c>
      <c r="W109" s="1" t="str">
        <f t="shared" si="10"/>
        <v>Nvt</v>
      </c>
      <c r="X109" s="1" t="str">
        <f t="shared" si="11"/>
        <v>Nvt</v>
      </c>
      <c r="Z109" s="1" t="s">
        <v>338</v>
      </c>
      <c r="AA109" s="1" t="s">
        <v>338</v>
      </c>
      <c r="AB109" s="1" t="s">
        <v>338</v>
      </c>
      <c r="AC109" s="1" t="s">
        <v>339</v>
      </c>
      <c r="AD109" s="1" t="s">
        <v>339</v>
      </c>
      <c r="AE109" s="1" t="s">
        <v>338</v>
      </c>
      <c r="AF109" s="1" t="s">
        <v>338</v>
      </c>
      <c r="AG109" s="1" t="s">
        <v>338</v>
      </c>
      <c r="AH109" s="1" t="s">
        <v>338</v>
      </c>
      <c r="AI109" s="1" t="s">
        <v>339</v>
      </c>
      <c r="AK109" s="1" t="s">
        <v>339</v>
      </c>
      <c r="AL109" s="1" t="s">
        <v>339</v>
      </c>
      <c r="AM109" s="1" t="s">
        <v>339</v>
      </c>
      <c r="AN109" s="1" t="s">
        <v>339</v>
      </c>
      <c r="AO109" s="1" t="s">
        <v>339</v>
      </c>
      <c r="AP109" s="1" t="s">
        <v>339</v>
      </c>
      <c r="AQ109" s="1" t="s">
        <v>339</v>
      </c>
      <c r="AS109" s="22"/>
    </row>
    <row r="110" spans="1:45" ht="230.4" hidden="1" customHeight="1" outlineLevel="4" x14ac:dyDescent="0.3">
      <c r="A110" s="8" t="str">
        <f>N110</f>
        <v>DiameterAders</v>
      </c>
      <c r="B110" s="8" t="s">
        <v>341</v>
      </c>
      <c r="C110" s="8" t="s">
        <v>352</v>
      </c>
      <c r="E110" s="255"/>
      <c r="G110" s="247"/>
      <c r="I110" s="253"/>
      <c r="J110" s="4"/>
      <c r="K110" s="251"/>
      <c r="M110" s="251"/>
      <c r="N110" s="18" t="s">
        <v>84</v>
      </c>
      <c r="O110" s="10"/>
      <c r="R110" s="1" t="s">
        <v>238</v>
      </c>
      <c r="S110" s="22" t="s">
        <v>309</v>
      </c>
      <c r="T110" s="22" t="s">
        <v>309</v>
      </c>
      <c r="V110" s="1" t="str">
        <f t="shared" si="9"/>
        <v>Nvt</v>
      </c>
      <c r="W110" s="1" t="str">
        <f t="shared" si="10"/>
        <v>Nvt</v>
      </c>
      <c r="X110" s="1" t="str">
        <f t="shared" si="11"/>
        <v>Nvt</v>
      </c>
      <c r="Z110" s="1" t="s">
        <v>338</v>
      </c>
      <c r="AA110" s="1" t="s">
        <v>338</v>
      </c>
      <c r="AB110" s="1" t="s">
        <v>338</v>
      </c>
      <c r="AC110" s="1" t="s">
        <v>339</v>
      </c>
      <c r="AD110" s="1" t="s">
        <v>339</v>
      </c>
      <c r="AE110" s="1" t="s">
        <v>338</v>
      </c>
      <c r="AF110" s="1" t="s">
        <v>338</v>
      </c>
      <c r="AG110" s="1" t="s">
        <v>338</v>
      </c>
      <c r="AH110" s="1" t="s">
        <v>338</v>
      </c>
      <c r="AI110" s="1" t="s">
        <v>339</v>
      </c>
      <c r="AK110" s="1" t="s">
        <v>339</v>
      </c>
      <c r="AL110" s="1" t="s">
        <v>339</v>
      </c>
      <c r="AM110" s="1" t="s">
        <v>339</v>
      </c>
      <c r="AN110" s="1" t="s">
        <v>339</v>
      </c>
      <c r="AO110" s="1" t="s">
        <v>339</v>
      </c>
      <c r="AP110" s="1" t="s">
        <v>339</v>
      </c>
      <c r="AQ110" s="1" t="s">
        <v>339</v>
      </c>
      <c r="AS110" s="22"/>
    </row>
    <row r="111" spans="1:45" ht="14.4" hidden="1" customHeight="1" outlineLevel="4" x14ac:dyDescent="0.3">
      <c r="A111" s="3" t="str">
        <f>N111</f>
        <v>Hulpaders [+]</v>
      </c>
      <c r="B111" s="3" t="s">
        <v>341</v>
      </c>
      <c r="C111" s="3" t="s">
        <v>353</v>
      </c>
      <c r="E111" s="255"/>
      <c r="G111" s="247"/>
      <c r="I111" s="253"/>
      <c r="J111" s="4"/>
      <c r="K111" s="251"/>
      <c r="M111" s="251"/>
      <c r="N111" s="14" t="s">
        <v>194</v>
      </c>
      <c r="O111" s="10"/>
      <c r="R111" s="1" t="s">
        <v>239</v>
      </c>
      <c r="S111" s="1"/>
      <c r="T111" s="1"/>
      <c r="V111" s="1" t="str">
        <f t="shared" si="9"/>
        <v>Nvt</v>
      </c>
      <c r="W111" s="1" t="str">
        <f t="shared" si="10"/>
        <v>Nvt</v>
      </c>
      <c r="X111" s="1" t="str">
        <f t="shared" si="11"/>
        <v>Nvt</v>
      </c>
      <c r="Z111" s="1" t="s">
        <v>340</v>
      </c>
      <c r="AA111" s="1" t="s">
        <v>340</v>
      </c>
      <c r="AB111" s="1" t="s">
        <v>340</v>
      </c>
      <c r="AC111" s="1" t="s">
        <v>339</v>
      </c>
      <c r="AD111" s="1" t="s">
        <v>339</v>
      </c>
      <c r="AE111" s="1" t="s">
        <v>340</v>
      </c>
      <c r="AF111" s="1" t="s">
        <v>340</v>
      </c>
      <c r="AG111" s="1" t="s">
        <v>340</v>
      </c>
      <c r="AH111" s="1" t="s">
        <v>340</v>
      </c>
      <c r="AI111" s="1" t="s">
        <v>339</v>
      </c>
      <c r="AK111" s="1" t="s">
        <v>339</v>
      </c>
      <c r="AL111" s="1" t="s">
        <v>339</v>
      </c>
      <c r="AM111" s="1" t="s">
        <v>339</v>
      </c>
      <c r="AN111" s="1" t="s">
        <v>339</v>
      </c>
      <c r="AO111" s="1" t="s">
        <v>339</v>
      </c>
      <c r="AP111" s="1" t="s">
        <v>339</v>
      </c>
      <c r="AQ111" s="1" t="s">
        <v>339</v>
      </c>
      <c r="AS111" s="22"/>
    </row>
    <row r="112" spans="1:45" ht="100.8" hidden="1" customHeight="1" outlineLevel="5" x14ac:dyDescent="0.3">
      <c r="A112" s="8" t="str">
        <f>P112</f>
        <v>Aantal</v>
      </c>
      <c r="B112" s="8" t="s">
        <v>341</v>
      </c>
      <c r="C112" s="8" t="s">
        <v>352</v>
      </c>
      <c r="E112" s="255"/>
      <c r="G112" s="247"/>
      <c r="I112" s="253"/>
      <c r="J112" s="4"/>
      <c r="K112" s="251"/>
      <c r="M112" s="251"/>
      <c r="N112" s="4"/>
      <c r="O112" s="251" t="s">
        <v>85</v>
      </c>
      <c r="P112" s="8" t="s">
        <v>86</v>
      </c>
      <c r="Q112" s="10"/>
      <c r="R112" s="1" t="s">
        <v>237</v>
      </c>
      <c r="S112" s="22" t="s">
        <v>308</v>
      </c>
      <c r="T112" s="22" t="s">
        <v>308</v>
      </c>
      <c r="V112" s="1" t="str">
        <f t="shared" si="9"/>
        <v>Nvt</v>
      </c>
      <c r="W112" s="1" t="str">
        <f t="shared" si="10"/>
        <v>Nvt</v>
      </c>
      <c r="X112" s="1" t="str">
        <f t="shared" si="11"/>
        <v>Nvt</v>
      </c>
      <c r="Z112" s="1" t="s">
        <v>338</v>
      </c>
      <c r="AA112" s="1" t="s">
        <v>338</v>
      </c>
      <c r="AB112" s="1" t="s">
        <v>338</v>
      </c>
      <c r="AC112" s="1" t="s">
        <v>339</v>
      </c>
      <c r="AD112" s="1" t="s">
        <v>339</v>
      </c>
      <c r="AE112" s="1" t="s">
        <v>338</v>
      </c>
      <c r="AF112" s="1" t="s">
        <v>338</v>
      </c>
      <c r="AG112" s="1" t="s">
        <v>338</v>
      </c>
      <c r="AH112" s="1" t="s">
        <v>338</v>
      </c>
      <c r="AI112" s="1" t="s">
        <v>339</v>
      </c>
      <c r="AK112" s="1" t="s">
        <v>339</v>
      </c>
      <c r="AL112" s="1" t="s">
        <v>339</v>
      </c>
      <c r="AM112" s="1" t="s">
        <v>339</v>
      </c>
      <c r="AN112" s="1" t="s">
        <v>339</v>
      </c>
      <c r="AO112" s="1" t="s">
        <v>339</v>
      </c>
      <c r="AP112" s="1" t="s">
        <v>339</v>
      </c>
      <c r="AQ112" s="1" t="s">
        <v>339</v>
      </c>
      <c r="AS112" s="22"/>
    </row>
    <row r="113" spans="1:45" ht="187.2" hidden="1" customHeight="1" outlineLevel="5" x14ac:dyDescent="0.3">
      <c r="A113" s="8" t="str">
        <f>P113</f>
        <v>Diameter</v>
      </c>
      <c r="B113" s="8" t="s">
        <v>341</v>
      </c>
      <c r="C113" s="8" t="s">
        <v>352</v>
      </c>
      <c r="E113" s="255"/>
      <c r="G113" s="247"/>
      <c r="I113" s="253"/>
      <c r="J113" s="4"/>
      <c r="K113" s="251"/>
      <c r="M113" s="251"/>
      <c r="O113" s="251"/>
      <c r="P113" s="8" t="s">
        <v>43</v>
      </c>
      <c r="Q113" s="10"/>
      <c r="R113" s="1" t="s">
        <v>240</v>
      </c>
      <c r="S113" s="22" t="s">
        <v>310</v>
      </c>
      <c r="T113" s="22" t="s">
        <v>310</v>
      </c>
      <c r="V113" s="1" t="str">
        <f t="shared" si="9"/>
        <v>Nvt</v>
      </c>
      <c r="W113" s="1" t="str">
        <f t="shared" si="10"/>
        <v>Nvt</v>
      </c>
      <c r="X113" s="1" t="str">
        <f t="shared" si="11"/>
        <v>Nvt</v>
      </c>
      <c r="Z113" s="1" t="s">
        <v>338</v>
      </c>
      <c r="AA113" s="1" t="s">
        <v>338</v>
      </c>
      <c r="AB113" s="1" t="s">
        <v>338</v>
      </c>
      <c r="AC113" s="1" t="s">
        <v>339</v>
      </c>
      <c r="AD113" s="1" t="s">
        <v>339</v>
      </c>
      <c r="AE113" s="1" t="s">
        <v>338</v>
      </c>
      <c r="AF113" s="1" t="s">
        <v>338</v>
      </c>
      <c r="AG113" s="1" t="s">
        <v>338</v>
      </c>
      <c r="AH113" s="1" t="s">
        <v>338</v>
      </c>
      <c r="AI113" s="1" t="s">
        <v>339</v>
      </c>
      <c r="AK113" s="1" t="s">
        <v>339</v>
      </c>
      <c r="AL113" s="1" t="s">
        <v>339</v>
      </c>
      <c r="AM113" s="1" t="s">
        <v>339</v>
      </c>
      <c r="AN113" s="1" t="s">
        <v>339</v>
      </c>
      <c r="AO113" s="1" t="s">
        <v>339</v>
      </c>
      <c r="AP113" s="1" t="s">
        <v>339</v>
      </c>
      <c r="AQ113" s="1" t="s">
        <v>339</v>
      </c>
      <c r="AS113" s="22"/>
    </row>
    <row r="114" spans="1:45" ht="28.8" hidden="1" customHeight="1" outlineLevel="5" x14ac:dyDescent="0.3">
      <c r="A114" s="8" t="str">
        <f>P114</f>
        <v>Materiaal</v>
      </c>
      <c r="B114" s="8" t="s">
        <v>341</v>
      </c>
      <c r="C114" s="8" t="s">
        <v>352</v>
      </c>
      <c r="E114" s="255"/>
      <c r="G114" s="247"/>
      <c r="I114" s="253"/>
      <c r="J114" s="4"/>
      <c r="K114" s="251"/>
      <c r="M114" s="251"/>
      <c r="O114" s="251"/>
      <c r="P114" s="8" t="s">
        <v>41</v>
      </c>
      <c r="Q114" s="10"/>
      <c r="R114" s="1" t="s">
        <v>241</v>
      </c>
      <c r="S114" s="22" t="s">
        <v>311</v>
      </c>
      <c r="T114" s="22" t="s">
        <v>311</v>
      </c>
      <c r="V114" s="1" t="str">
        <f t="shared" si="9"/>
        <v>Nvt</v>
      </c>
      <c r="W114" s="1" t="str">
        <f t="shared" si="10"/>
        <v>Nvt</v>
      </c>
      <c r="X114" s="1" t="str">
        <f t="shared" si="11"/>
        <v>Nvt</v>
      </c>
      <c r="Z114" s="1" t="s">
        <v>338</v>
      </c>
      <c r="AA114" s="1" t="s">
        <v>338</v>
      </c>
      <c r="AB114" s="1" t="s">
        <v>338</v>
      </c>
      <c r="AC114" s="1" t="s">
        <v>339</v>
      </c>
      <c r="AD114" s="1" t="s">
        <v>339</v>
      </c>
      <c r="AE114" s="1" t="s">
        <v>338</v>
      </c>
      <c r="AF114" s="1" t="s">
        <v>338</v>
      </c>
      <c r="AG114" s="1" t="s">
        <v>338</v>
      </c>
      <c r="AH114" s="1" t="s">
        <v>338</v>
      </c>
      <c r="AI114" s="1" t="s">
        <v>339</v>
      </c>
      <c r="AK114" s="1" t="s">
        <v>339</v>
      </c>
      <c r="AL114" s="1" t="s">
        <v>339</v>
      </c>
      <c r="AM114" s="1" t="s">
        <v>339</v>
      </c>
      <c r="AN114" s="1" t="s">
        <v>339</v>
      </c>
      <c r="AO114" s="1" t="s">
        <v>339</v>
      </c>
      <c r="AP114" s="1" t="s">
        <v>339</v>
      </c>
      <c r="AQ114" s="1" t="s">
        <v>339</v>
      </c>
      <c r="AS114" s="22"/>
    </row>
    <row r="115" spans="1:45" ht="14.4" hidden="1" customHeight="1" outlineLevel="4" x14ac:dyDescent="0.3">
      <c r="A115" s="8" t="str">
        <f>N115</f>
        <v>KabelnummerSubgroep</v>
      </c>
      <c r="B115" s="8" t="s">
        <v>341</v>
      </c>
      <c r="C115" s="8" t="s">
        <v>352</v>
      </c>
      <c r="E115" s="255"/>
      <c r="G115" s="247"/>
      <c r="I115" s="253"/>
      <c r="J115" s="4"/>
      <c r="K115" s="251"/>
      <c r="M115" s="251"/>
      <c r="N115" s="18" t="s">
        <v>87</v>
      </c>
      <c r="O115" s="10"/>
      <c r="R115" s="1" t="s">
        <v>137</v>
      </c>
      <c r="S115" s="1"/>
      <c r="T115" s="1"/>
      <c r="V115" s="1" t="str">
        <f t="shared" si="9"/>
        <v>Nvt</v>
      </c>
      <c r="W115" s="1" t="str">
        <f t="shared" si="10"/>
        <v>Nvt</v>
      </c>
      <c r="X115" s="1" t="str">
        <f t="shared" si="11"/>
        <v>Nvt</v>
      </c>
      <c r="Z115" s="1" t="s">
        <v>338</v>
      </c>
      <c r="AA115" s="1" t="s">
        <v>338</v>
      </c>
      <c r="AB115" s="1" t="s">
        <v>338</v>
      </c>
      <c r="AC115" s="1" t="s">
        <v>339</v>
      </c>
      <c r="AD115" s="1" t="s">
        <v>339</v>
      </c>
      <c r="AE115" s="1" t="s">
        <v>338</v>
      </c>
      <c r="AF115" s="1" t="s">
        <v>338</v>
      </c>
      <c r="AG115" s="1" t="s">
        <v>338</v>
      </c>
      <c r="AH115" s="1" t="s">
        <v>338</v>
      </c>
      <c r="AI115" s="1" t="s">
        <v>339</v>
      </c>
      <c r="AK115" s="1" t="s">
        <v>339</v>
      </c>
      <c r="AL115" s="1" t="s">
        <v>339</v>
      </c>
      <c r="AM115" s="1" t="s">
        <v>339</v>
      </c>
      <c r="AN115" s="1" t="s">
        <v>339</v>
      </c>
      <c r="AO115" s="1" t="s">
        <v>339</v>
      </c>
      <c r="AP115" s="1" t="s">
        <v>339</v>
      </c>
      <c r="AQ115" s="1" t="s">
        <v>339</v>
      </c>
      <c r="AS115" s="22"/>
    </row>
    <row r="116" spans="1:45" ht="28.8" hidden="1" customHeight="1" outlineLevel="4" x14ac:dyDescent="0.3">
      <c r="A116" s="8" t="str">
        <f>N116</f>
        <v>MateriaalAders</v>
      </c>
      <c r="B116" s="8" t="s">
        <v>341</v>
      </c>
      <c r="C116" s="8" t="s">
        <v>352</v>
      </c>
      <c r="E116" s="255"/>
      <c r="G116" s="247"/>
      <c r="I116" s="253"/>
      <c r="J116" s="4"/>
      <c r="K116" s="251"/>
      <c r="M116" s="251"/>
      <c r="N116" s="18" t="s">
        <v>88</v>
      </c>
      <c r="O116" s="10"/>
      <c r="R116" s="1" t="s">
        <v>241</v>
      </c>
      <c r="S116" s="22" t="s">
        <v>311</v>
      </c>
      <c r="T116" s="22" t="s">
        <v>311</v>
      </c>
      <c r="V116" s="1" t="str">
        <f t="shared" si="9"/>
        <v>Nvt</v>
      </c>
      <c r="W116" s="1" t="str">
        <f t="shared" si="10"/>
        <v>Nvt</v>
      </c>
      <c r="X116" s="1" t="str">
        <f t="shared" si="11"/>
        <v>Nvt</v>
      </c>
      <c r="Z116" s="1" t="s">
        <v>338</v>
      </c>
      <c r="AA116" s="1" t="s">
        <v>338</v>
      </c>
      <c r="AB116" s="1" t="s">
        <v>338</v>
      </c>
      <c r="AC116" s="1" t="s">
        <v>339</v>
      </c>
      <c r="AD116" s="1" t="s">
        <v>339</v>
      </c>
      <c r="AE116" s="1" t="s">
        <v>338</v>
      </c>
      <c r="AF116" s="1" t="s">
        <v>338</v>
      </c>
      <c r="AG116" s="1" t="s">
        <v>338</v>
      </c>
      <c r="AH116" s="1" t="s">
        <v>338</v>
      </c>
      <c r="AI116" s="1" t="s">
        <v>339</v>
      </c>
      <c r="AK116" s="1" t="s">
        <v>339</v>
      </c>
      <c r="AL116" s="1" t="s">
        <v>339</v>
      </c>
      <c r="AM116" s="1" t="s">
        <v>339</v>
      </c>
      <c r="AN116" s="1" t="s">
        <v>339</v>
      </c>
      <c r="AO116" s="1" t="s">
        <v>339</v>
      </c>
      <c r="AP116" s="1" t="s">
        <v>339</v>
      </c>
      <c r="AQ116" s="1" t="s">
        <v>339</v>
      </c>
      <c r="AS116" s="22"/>
    </row>
    <row r="117" spans="1:45" ht="14.4" hidden="1" customHeight="1" outlineLevel="4" x14ac:dyDescent="0.3">
      <c r="A117" s="3" t="str">
        <f>N117</f>
        <v>MateriaalMantel</v>
      </c>
      <c r="B117" s="3" t="s">
        <v>341</v>
      </c>
      <c r="C117" s="3" t="s">
        <v>353</v>
      </c>
      <c r="E117" s="255"/>
      <c r="G117" s="247"/>
      <c r="I117" s="253"/>
      <c r="J117" s="4"/>
      <c r="K117" s="251"/>
      <c r="M117" s="251"/>
      <c r="N117" s="14" t="s">
        <v>89</v>
      </c>
      <c r="O117" s="10"/>
      <c r="R117" s="1" t="s">
        <v>137</v>
      </c>
      <c r="S117" s="1"/>
      <c r="T117" s="1"/>
      <c r="V117" s="1" t="str">
        <f t="shared" si="9"/>
        <v>Nvt</v>
      </c>
      <c r="W117" s="1" t="str">
        <f t="shared" si="10"/>
        <v>Nvt</v>
      </c>
      <c r="X117" s="1" t="str">
        <f t="shared" si="11"/>
        <v>Nvt</v>
      </c>
      <c r="Z117" s="1" t="s">
        <v>338</v>
      </c>
      <c r="AA117" s="1" t="s">
        <v>338</v>
      </c>
      <c r="AB117" s="1" t="s">
        <v>338</v>
      </c>
      <c r="AC117" s="1" t="s">
        <v>339</v>
      </c>
      <c r="AD117" s="1" t="s">
        <v>339</v>
      </c>
      <c r="AE117" s="1" t="s">
        <v>338</v>
      </c>
      <c r="AF117" s="1" t="s">
        <v>338</v>
      </c>
      <c r="AG117" s="1" t="s">
        <v>338</v>
      </c>
      <c r="AH117" s="1" t="s">
        <v>340</v>
      </c>
      <c r="AI117" s="1" t="s">
        <v>339</v>
      </c>
      <c r="AK117" s="1" t="s">
        <v>339</v>
      </c>
      <c r="AL117" s="1" t="s">
        <v>339</v>
      </c>
      <c r="AM117" s="1" t="s">
        <v>339</v>
      </c>
      <c r="AN117" s="1" t="s">
        <v>339</v>
      </c>
      <c r="AO117" s="1" t="s">
        <v>339</v>
      </c>
      <c r="AP117" s="1" t="s">
        <v>339</v>
      </c>
      <c r="AQ117" s="1" t="s">
        <v>339</v>
      </c>
      <c r="AS117" s="22"/>
    </row>
    <row r="118" spans="1:45" ht="14.4" hidden="1" customHeight="1" outlineLevel="4" x14ac:dyDescent="0.3">
      <c r="A118" s="9" t="str">
        <f>N118</f>
        <v>Zegeltekst</v>
      </c>
      <c r="B118" s="9" t="s">
        <v>341</v>
      </c>
      <c r="C118" s="9" t="s">
        <v>354</v>
      </c>
      <c r="E118" s="255"/>
      <c r="G118" s="247"/>
      <c r="I118" s="253"/>
      <c r="J118" s="4"/>
      <c r="K118" s="251"/>
      <c r="M118" s="251"/>
      <c r="N118" s="13" t="s">
        <v>90</v>
      </c>
      <c r="O118" s="10"/>
      <c r="R118" s="1" t="s">
        <v>137</v>
      </c>
      <c r="S118" s="1"/>
      <c r="T118" s="1"/>
      <c r="V118" s="1" t="str">
        <f t="shared" si="9"/>
        <v>Nee</v>
      </c>
      <c r="W118" s="1" t="str">
        <f t="shared" si="10"/>
        <v>Nvt</v>
      </c>
      <c r="X118" s="1" t="str">
        <f t="shared" si="11"/>
        <v>Nee</v>
      </c>
      <c r="Z118" s="1" t="s">
        <v>341</v>
      </c>
      <c r="AA118" s="1" t="s">
        <v>341</v>
      </c>
      <c r="AB118" s="1" t="s">
        <v>341</v>
      </c>
      <c r="AC118" s="1" t="s">
        <v>339</v>
      </c>
      <c r="AD118" s="1" t="s">
        <v>339</v>
      </c>
      <c r="AE118" s="1" t="s">
        <v>341</v>
      </c>
      <c r="AF118" s="1" t="s">
        <v>341</v>
      </c>
      <c r="AG118" s="1" t="s">
        <v>341</v>
      </c>
      <c r="AH118" s="1" t="s">
        <v>341</v>
      </c>
      <c r="AI118" s="1" t="s">
        <v>341</v>
      </c>
      <c r="AK118" s="1" t="s">
        <v>339</v>
      </c>
      <c r="AL118" s="1" t="s">
        <v>339</v>
      </c>
      <c r="AM118" s="1" t="s">
        <v>339</v>
      </c>
      <c r="AN118" s="1" t="s">
        <v>339</v>
      </c>
      <c r="AO118" s="1" t="s">
        <v>339</v>
      </c>
      <c r="AP118" s="1" t="s">
        <v>339</v>
      </c>
      <c r="AQ118" s="1" t="s">
        <v>339</v>
      </c>
      <c r="AS118" s="22"/>
    </row>
    <row r="119" spans="1:45" ht="14.4" hidden="1" customHeight="1" outlineLevel="3" x14ac:dyDescent="0.3">
      <c r="A119" s="3" t="str">
        <f>L119</f>
        <v>Aansluitkabel [+]</v>
      </c>
      <c r="B119" s="3" t="s">
        <v>338</v>
      </c>
      <c r="C119" s="3" t="s">
        <v>353</v>
      </c>
      <c r="E119" s="255"/>
      <c r="G119" s="247"/>
      <c r="I119" s="253"/>
      <c r="J119" s="4"/>
      <c r="K119" s="251"/>
      <c r="L119" s="14" t="s">
        <v>195</v>
      </c>
      <c r="M119" s="10"/>
      <c r="R119" s="1" t="s">
        <v>242</v>
      </c>
      <c r="S119" s="1"/>
      <c r="T119" s="1"/>
      <c r="V119" s="1" t="str">
        <f t="shared" si="9"/>
        <v>Nee</v>
      </c>
      <c r="W119" s="1" t="str">
        <f t="shared" si="10"/>
        <v>Optie</v>
      </c>
      <c r="X119" s="1" t="str">
        <f t="shared" si="11"/>
        <v>Optie</v>
      </c>
      <c r="Z119" s="1" t="s">
        <v>338</v>
      </c>
      <c r="AA119" s="1" t="s">
        <v>338</v>
      </c>
      <c r="AB119" s="1" t="s">
        <v>338</v>
      </c>
      <c r="AC119" s="1" t="s">
        <v>339</v>
      </c>
      <c r="AD119" s="1" t="s">
        <v>339</v>
      </c>
      <c r="AE119" s="1" t="s">
        <v>338</v>
      </c>
      <c r="AF119" s="1" t="s">
        <v>338</v>
      </c>
      <c r="AG119" s="1" t="s">
        <v>338</v>
      </c>
      <c r="AH119" s="1" t="s">
        <v>340</v>
      </c>
      <c r="AI119" s="1" t="s">
        <v>341</v>
      </c>
      <c r="AK119" s="1" t="s">
        <v>340</v>
      </c>
      <c r="AL119" s="1" t="s">
        <v>340</v>
      </c>
      <c r="AM119" s="1" t="s">
        <v>340</v>
      </c>
      <c r="AN119" s="1" t="s">
        <v>340</v>
      </c>
      <c r="AO119" s="1" t="s">
        <v>341</v>
      </c>
      <c r="AP119" s="1" t="s">
        <v>340</v>
      </c>
      <c r="AQ119" s="1" t="s">
        <v>341</v>
      </c>
      <c r="AS119" s="22"/>
    </row>
    <row r="120" spans="1:45" ht="100.8" hidden="1" customHeight="1" outlineLevel="4" x14ac:dyDescent="0.3">
      <c r="A120" s="8" t="str">
        <f>N120</f>
        <v>AantalAders</v>
      </c>
      <c r="B120" s="8"/>
      <c r="C120" s="8" t="s">
        <v>352</v>
      </c>
      <c r="E120" s="255"/>
      <c r="G120" s="247"/>
      <c r="I120" s="253"/>
      <c r="J120" s="4"/>
      <c r="K120" s="251"/>
      <c r="L120" s="4"/>
      <c r="M120" s="251" t="s">
        <v>91</v>
      </c>
      <c r="N120" s="18" t="s">
        <v>83</v>
      </c>
      <c r="O120" s="10"/>
      <c r="R120" s="1" t="s">
        <v>237</v>
      </c>
      <c r="S120" s="22" t="s">
        <v>308</v>
      </c>
      <c r="T120" s="22" t="s">
        <v>308</v>
      </c>
      <c r="V120" s="1" t="str">
        <f t="shared" si="9"/>
        <v>Nvt</v>
      </c>
      <c r="W120" s="1" t="str">
        <f t="shared" si="10"/>
        <v>Ja</v>
      </c>
      <c r="X120" s="1" t="str">
        <f t="shared" si="11"/>
        <v>Ja</v>
      </c>
      <c r="Z120" s="1" t="s">
        <v>338</v>
      </c>
      <c r="AA120" s="1" t="s">
        <v>338</v>
      </c>
      <c r="AB120" s="1" t="s">
        <v>338</v>
      </c>
      <c r="AC120" s="1" t="s">
        <v>339</v>
      </c>
      <c r="AD120" s="1" t="s">
        <v>339</v>
      </c>
      <c r="AE120" s="1" t="s">
        <v>338</v>
      </c>
      <c r="AF120" s="1" t="s">
        <v>338</v>
      </c>
      <c r="AG120" s="1" t="s">
        <v>338</v>
      </c>
      <c r="AH120" s="1" t="s">
        <v>338</v>
      </c>
      <c r="AI120" s="1" t="s">
        <v>339</v>
      </c>
      <c r="AK120" s="1" t="s">
        <v>338</v>
      </c>
      <c r="AL120" s="1" t="s">
        <v>338</v>
      </c>
      <c r="AM120" s="1" t="s">
        <v>338</v>
      </c>
      <c r="AN120" s="1" t="s">
        <v>338</v>
      </c>
      <c r="AO120" s="1" t="s">
        <v>339</v>
      </c>
      <c r="AP120" s="1" t="s">
        <v>338</v>
      </c>
      <c r="AQ120" s="1" t="s">
        <v>339</v>
      </c>
      <c r="AS120" s="22"/>
    </row>
    <row r="121" spans="1:45" ht="230.4" hidden="1" customHeight="1" outlineLevel="4" x14ac:dyDescent="0.3">
      <c r="A121" s="8" t="str">
        <f t="shared" ref="A121:A125" si="18">N121</f>
        <v>DiameterAders</v>
      </c>
      <c r="B121" s="8"/>
      <c r="C121" s="8" t="s">
        <v>352</v>
      </c>
      <c r="E121" s="255"/>
      <c r="G121" s="247"/>
      <c r="I121" s="253"/>
      <c r="J121" s="4"/>
      <c r="K121" s="251"/>
      <c r="M121" s="251"/>
      <c r="N121" s="18" t="s">
        <v>84</v>
      </c>
      <c r="O121" s="10"/>
      <c r="R121" s="1" t="s">
        <v>238</v>
      </c>
      <c r="S121" s="22" t="s">
        <v>309</v>
      </c>
      <c r="T121" s="22" t="s">
        <v>309</v>
      </c>
      <c r="V121" s="1" t="str">
        <f t="shared" si="9"/>
        <v>Nvt</v>
      </c>
      <c r="W121" s="1" t="str">
        <f t="shared" si="10"/>
        <v>Ja</v>
      </c>
      <c r="X121" s="1" t="str">
        <f t="shared" si="11"/>
        <v>Ja</v>
      </c>
      <c r="Z121" s="1" t="s">
        <v>338</v>
      </c>
      <c r="AA121" s="1" t="s">
        <v>338</v>
      </c>
      <c r="AB121" s="1" t="s">
        <v>338</v>
      </c>
      <c r="AC121" s="1" t="s">
        <v>339</v>
      </c>
      <c r="AD121" s="1" t="s">
        <v>339</v>
      </c>
      <c r="AE121" s="1" t="s">
        <v>338</v>
      </c>
      <c r="AF121" s="1" t="s">
        <v>338</v>
      </c>
      <c r="AG121" s="1" t="s">
        <v>338</v>
      </c>
      <c r="AH121" s="1" t="s">
        <v>338</v>
      </c>
      <c r="AI121" s="1" t="s">
        <v>339</v>
      </c>
      <c r="AK121" s="1" t="s">
        <v>338</v>
      </c>
      <c r="AL121" s="1" t="s">
        <v>338</v>
      </c>
      <c r="AM121" s="1" t="s">
        <v>338</v>
      </c>
      <c r="AN121" s="1" t="s">
        <v>338</v>
      </c>
      <c r="AO121" s="1" t="s">
        <v>339</v>
      </c>
      <c r="AP121" s="1" t="s">
        <v>338</v>
      </c>
      <c r="AQ121" s="1" t="s">
        <v>339</v>
      </c>
      <c r="AS121" s="22"/>
    </row>
    <row r="122" spans="1:45" ht="14.4" hidden="1" customHeight="1" outlineLevel="4" x14ac:dyDescent="0.3">
      <c r="A122" s="8" t="str">
        <f t="shared" si="18"/>
        <v>Lengte</v>
      </c>
      <c r="B122" s="8"/>
      <c r="C122" s="8" t="s">
        <v>352</v>
      </c>
      <c r="E122" s="255"/>
      <c r="G122" s="247"/>
      <c r="I122" s="253"/>
      <c r="J122" s="4"/>
      <c r="K122" s="251"/>
      <c r="M122" s="251"/>
      <c r="N122" s="18" t="s">
        <v>45</v>
      </c>
      <c r="O122" s="10"/>
      <c r="R122" s="1" t="s">
        <v>163</v>
      </c>
      <c r="S122" s="1"/>
      <c r="T122" s="1"/>
      <c r="V122" s="1" t="str">
        <f t="shared" si="9"/>
        <v>Nvt</v>
      </c>
      <c r="W122" s="1" t="str">
        <f t="shared" si="10"/>
        <v>Ja</v>
      </c>
      <c r="X122" s="1" t="str">
        <f t="shared" si="11"/>
        <v>Ja</v>
      </c>
      <c r="Z122" s="1" t="s">
        <v>338</v>
      </c>
      <c r="AA122" s="1" t="s">
        <v>338</v>
      </c>
      <c r="AB122" s="1" t="s">
        <v>338</v>
      </c>
      <c r="AC122" s="1" t="s">
        <v>339</v>
      </c>
      <c r="AD122" s="1" t="s">
        <v>339</v>
      </c>
      <c r="AE122" s="1" t="s">
        <v>338</v>
      </c>
      <c r="AF122" s="1" t="s">
        <v>338</v>
      </c>
      <c r="AG122" s="1" t="s">
        <v>338</v>
      </c>
      <c r="AH122" s="1" t="s">
        <v>338</v>
      </c>
      <c r="AI122" s="1" t="s">
        <v>339</v>
      </c>
      <c r="AK122" s="1" t="s">
        <v>338</v>
      </c>
      <c r="AL122" s="1" t="s">
        <v>338</v>
      </c>
      <c r="AM122" s="1" t="s">
        <v>338</v>
      </c>
      <c r="AN122" s="1" t="s">
        <v>338</v>
      </c>
      <c r="AO122" s="1" t="s">
        <v>339</v>
      </c>
      <c r="AP122" s="1" t="s">
        <v>338</v>
      </c>
      <c r="AQ122" s="1" t="s">
        <v>339</v>
      </c>
      <c r="AS122" s="22"/>
    </row>
    <row r="123" spans="1:45" ht="28.8" hidden="1" customHeight="1" outlineLevel="4" x14ac:dyDescent="0.3">
      <c r="A123" s="8" t="str">
        <f t="shared" si="18"/>
        <v>MateriaalAders</v>
      </c>
      <c r="B123" s="8"/>
      <c r="C123" s="8" t="s">
        <v>352</v>
      </c>
      <c r="E123" s="255"/>
      <c r="G123" s="247"/>
      <c r="I123" s="253"/>
      <c r="J123" s="4"/>
      <c r="K123" s="251"/>
      <c r="M123" s="251"/>
      <c r="N123" s="18" t="s">
        <v>88</v>
      </c>
      <c r="O123" s="10"/>
      <c r="R123" s="1" t="s">
        <v>241</v>
      </c>
      <c r="S123" s="22" t="s">
        <v>311</v>
      </c>
      <c r="T123" s="22" t="s">
        <v>311</v>
      </c>
      <c r="V123" s="1" t="str">
        <f t="shared" si="9"/>
        <v>Nvt</v>
      </c>
      <c r="W123" s="1" t="str">
        <f t="shared" si="10"/>
        <v>Ja</v>
      </c>
      <c r="X123" s="1" t="str">
        <f t="shared" si="11"/>
        <v>Ja</v>
      </c>
      <c r="Z123" s="1" t="s">
        <v>338</v>
      </c>
      <c r="AA123" s="1" t="s">
        <v>338</v>
      </c>
      <c r="AB123" s="1" t="s">
        <v>338</v>
      </c>
      <c r="AC123" s="1" t="s">
        <v>339</v>
      </c>
      <c r="AD123" s="1" t="s">
        <v>339</v>
      </c>
      <c r="AE123" s="1" t="s">
        <v>338</v>
      </c>
      <c r="AF123" s="1" t="s">
        <v>338</v>
      </c>
      <c r="AG123" s="1" t="s">
        <v>338</v>
      </c>
      <c r="AH123" s="1" t="s">
        <v>338</v>
      </c>
      <c r="AI123" s="1" t="s">
        <v>339</v>
      </c>
      <c r="AK123" s="1" t="s">
        <v>338</v>
      </c>
      <c r="AL123" s="1" t="s">
        <v>338</v>
      </c>
      <c r="AM123" s="1" t="s">
        <v>338</v>
      </c>
      <c r="AN123" s="1" t="s">
        <v>338</v>
      </c>
      <c r="AO123" s="1" t="s">
        <v>339</v>
      </c>
      <c r="AP123" s="1" t="s">
        <v>338</v>
      </c>
      <c r="AQ123" s="1" t="s">
        <v>339</v>
      </c>
      <c r="AS123" s="22"/>
    </row>
    <row r="124" spans="1:45" ht="14.4" hidden="1" customHeight="1" outlineLevel="4" x14ac:dyDescent="0.3">
      <c r="A124" s="3" t="str">
        <f t="shared" si="18"/>
        <v>MateriaalMantel</v>
      </c>
      <c r="B124" s="3"/>
      <c r="C124" s="3" t="s">
        <v>353</v>
      </c>
      <c r="E124" s="255"/>
      <c r="G124" s="247"/>
      <c r="I124" s="253"/>
      <c r="J124" s="4"/>
      <c r="K124" s="251"/>
      <c r="M124" s="251"/>
      <c r="N124" s="14" t="s">
        <v>89</v>
      </c>
      <c r="O124" s="10"/>
      <c r="R124" s="1" t="s">
        <v>137</v>
      </c>
      <c r="S124" s="1"/>
      <c r="T124" s="1"/>
      <c r="V124" s="1" t="str">
        <f t="shared" si="9"/>
        <v>Nvt</v>
      </c>
      <c r="W124" s="1" t="str">
        <f t="shared" si="10"/>
        <v>Ja</v>
      </c>
      <c r="X124" s="1" t="str">
        <f t="shared" si="11"/>
        <v>Ja</v>
      </c>
      <c r="Z124" s="1" t="s">
        <v>338</v>
      </c>
      <c r="AA124" s="1" t="s">
        <v>338</v>
      </c>
      <c r="AB124" s="1" t="s">
        <v>338</v>
      </c>
      <c r="AC124" s="1" t="s">
        <v>339</v>
      </c>
      <c r="AD124" s="1" t="s">
        <v>339</v>
      </c>
      <c r="AE124" s="1" t="s">
        <v>338</v>
      </c>
      <c r="AF124" s="1" t="s">
        <v>338</v>
      </c>
      <c r="AG124" s="1" t="s">
        <v>338</v>
      </c>
      <c r="AH124" s="1" t="s">
        <v>340</v>
      </c>
      <c r="AI124" s="1" t="s">
        <v>339</v>
      </c>
      <c r="AK124" s="1" t="s">
        <v>338</v>
      </c>
      <c r="AL124" s="1" t="s">
        <v>338</v>
      </c>
      <c r="AM124" s="1" t="s">
        <v>338</v>
      </c>
      <c r="AN124" s="1" t="s">
        <v>338</v>
      </c>
      <c r="AO124" s="1" t="s">
        <v>339</v>
      </c>
      <c r="AP124" s="1" t="s">
        <v>338</v>
      </c>
      <c r="AQ124" s="1" t="s">
        <v>339</v>
      </c>
      <c r="AS124" s="22"/>
    </row>
    <row r="125" spans="1:45" ht="14.4" hidden="1" customHeight="1" outlineLevel="4" x14ac:dyDescent="0.3">
      <c r="A125" s="3" t="str">
        <f t="shared" si="18"/>
        <v>Hulpaders [+]</v>
      </c>
      <c r="B125" s="3"/>
      <c r="C125" s="3" t="s">
        <v>353</v>
      </c>
      <c r="E125" s="255"/>
      <c r="G125" s="247"/>
      <c r="I125" s="253"/>
      <c r="J125" s="4"/>
      <c r="K125" s="251"/>
      <c r="M125" s="251"/>
      <c r="N125" s="14" t="s">
        <v>194</v>
      </c>
      <c r="O125" s="10"/>
      <c r="R125" s="1" t="s">
        <v>239</v>
      </c>
      <c r="S125" s="1"/>
      <c r="T125" s="1"/>
      <c r="V125" s="1" t="str">
        <f t="shared" si="9"/>
        <v>Nvt</v>
      </c>
      <c r="W125" s="1" t="str">
        <f t="shared" si="10"/>
        <v>Optie</v>
      </c>
      <c r="X125" s="1" t="str">
        <f t="shared" si="11"/>
        <v>Optie</v>
      </c>
      <c r="Z125" s="1" t="s">
        <v>340</v>
      </c>
      <c r="AA125" s="1" t="s">
        <v>340</v>
      </c>
      <c r="AB125" s="1" t="s">
        <v>340</v>
      </c>
      <c r="AC125" s="1" t="s">
        <v>339</v>
      </c>
      <c r="AD125" s="1" t="s">
        <v>339</v>
      </c>
      <c r="AE125" s="1" t="s">
        <v>340</v>
      </c>
      <c r="AF125" s="1" t="s">
        <v>340</v>
      </c>
      <c r="AG125" s="1" t="s">
        <v>340</v>
      </c>
      <c r="AH125" s="1" t="s">
        <v>340</v>
      </c>
      <c r="AI125" s="1" t="s">
        <v>339</v>
      </c>
      <c r="AK125" s="1" t="s">
        <v>340</v>
      </c>
      <c r="AL125" s="1" t="s">
        <v>340</v>
      </c>
      <c r="AM125" s="1" t="s">
        <v>340</v>
      </c>
      <c r="AN125" s="1" t="s">
        <v>340</v>
      </c>
      <c r="AO125" s="1" t="s">
        <v>339</v>
      </c>
      <c r="AP125" s="1" t="s">
        <v>340</v>
      </c>
      <c r="AQ125" s="1" t="s">
        <v>339</v>
      </c>
      <c r="AS125" s="22"/>
    </row>
    <row r="126" spans="1:45" ht="100.8" hidden="1" customHeight="1" outlineLevel="5" x14ac:dyDescent="0.3">
      <c r="A126" s="8" t="str">
        <f>P126</f>
        <v>Aantal</v>
      </c>
      <c r="B126" s="8"/>
      <c r="C126" s="8" t="s">
        <v>352</v>
      </c>
      <c r="E126" s="255"/>
      <c r="G126" s="247"/>
      <c r="I126" s="253"/>
      <c r="J126" s="4"/>
      <c r="K126" s="251"/>
      <c r="M126" s="251"/>
      <c r="N126" s="4"/>
      <c r="O126" s="251" t="s">
        <v>85</v>
      </c>
      <c r="P126" s="8" t="s">
        <v>86</v>
      </c>
      <c r="Q126" s="10"/>
      <c r="R126" s="1" t="s">
        <v>237</v>
      </c>
      <c r="S126" s="22" t="s">
        <v>308</v>
      </c>
      <c r="T126" s="22" t="s">
        <v>308</v>
      </c>
      <c r="V126" s="1" t="str">
        <f t="shared" si="9"/>
        <v>Nvt</v>
      </c>
      <c r="W126" s="1" t="str">
        <f t="shared" si="10"/>
        <v>Ja</v>
      </c>
      <c r="X126" s="1" t="str">
        <f t="shared" si="11"/>
        <v>Ja</v>
      </c>
      <c r="Z126" s="1" t="s">
        <v>338</v>
      </c>
      <c r="AA126" s="1" t="s">
        <v>338</v>
      </c>
      <c r="AB126" s="1" t="s">
        <v>338</v>
      </c>
      <c r="AC126" s="1" t="s">
        <v>339</v>
      </c>
      <c r="AD126" s="1" t="s">
        <v>339</v>
      </c>
      <c r="AE126" s="1" t="s">
        <v>338</v>
      </c>
      <c r="AF126" s="1" t="s">
        <v>338</v>
      </c>
      <c r="AG126" s="1" t="s">
        <v>338</v>
      </c>
      <c r="AH126" s="1" t="s">
        <v>338</v>
      </c>
      <c r="AI126" s="1" t="s">
        <v>339</v>
      </c>
      <c r="AK126" s="1" t="s">
        <v>338</v>
      </c>
      <c r="AL126" s="1" t="s">
        <v>338</v>
      </c>
      <c r="AM126" s="1" t="s">
        <v>338</v>
      </c>
      <c r="AN126" s="1" t="s">
        <v>338</v>
      </c>
      <c r="AO126" s="1" t="s">
        <v>339</v>
      </c>
      <c r="AP126" s="1" t="s">
        <v>338</v>
      </c>
      <c r="AQ126" s="1" t="s">
        <v>339</v>
      </c>
      <c r="AS126" s="22"/>
    </row>
    <row r="127" spans="1:45" ht="187.2" hidden="1" customHeight="1" outlineLevel="5" x14ac:dyDescent="0.3">
      <c r="A127" s="8" t="str">
        <f t="shared" ref="A127:A128" si="19">P127</f>
        <v>Diameter</v>
      </c>
      <c r="B127" s="8"/>
      <c r="C127" s="8" t="s">
        <v>352</v>
      </c>
      <c r="E127" s="255"/>
      <c r="G127" s="247"/>
      <c r="I127" s="253"/>
      <c r="J127" s="4"/>
      <c r="K127" s="251"/>
      <c r="M127" s="251"/>
      <c r="O127" s="251"/>
      <c r="P127" s="8" t="s">
        <v>43</v>
      </c>
      <c r="Q127" s="10"/>
      <c r="R127" s="1" t="s">
        <v>240</v>
      </c>
      <c r="S127" s="22" t="s">
        <v>310</v>
      </c>
      <c r="T127" s="22" t="s">
        <v>310</v>
      </c>
      <c r="V127" s="1" t="str">
        <f t="shared" si="9"/>
        <v>Nvt</v>
      </c>
      <c r="W127" s="1" t="str">
        <f t="shared" si="10"/>
        <v>Ja</v>
      </c>
      <c r="X127" s="1" t="str">
        <f t="shared" si="11"/>
        <v>Ja</v>
      </c>
      <c r="Z127" s="1" t="s">
        <v>338</v>
      </c>
      <c r="AA127" s="1" t="s">
        <v>338</v>
      </c>
      <c r="AB127" s="1" t="s">
        <v>338</v>
      </c>
      <c r="AC127" s="1" t="s">
        <v>339</v>
      </c>
      <c r="AD127" s="1" t="s">
        <v>339</v>
      </c>
      <c r="AE127" s="1" t="s">
        <v>338</v>
      </c>
      <c r="AF127" s="1" t="s">
        <v>338</v>
      </c>
      <c r="AG127" s="1" t="s">
        <v>338</v>
      </c>
      <c r="AH127" s="1" t="s">
        <v>338</v>
      </c>
      <c r="AI127" s="1" t="s">
        <v>339</v>
      </c>
      <c r="AK127" s="1" t="s">
        <v>338</v>
      </c>
      <c r="AL127" s="1" t="s">
        <v>338</v>
      </c>
      <c r="AM127" s="1" t="s">
        <v>338</v>
      </c>
      <c r="AN127" s="1" t="s">
        <v>338</v>
      </c>
      <c r="AO127" s="1" t="s">
        <v>339</v>
      </c>
      <c r="AP127" s="1" t="s">
        <v>338</v>
      </c>
      <c r="AQ127" s="1" t="s">
        <v>339</v>
      </c>
      <c r="AS127" s="22"/>
    </row>
    <row r="128" spans="1:45" ht="28.8" hidden="1" customHeight="1" outlineLevel="5" x14ac:dyDescent="0.3">
      <c r="A128" s="8" t="str">
        <f t="shared" si="19"/>
        <v>Materiaal</v>
      </c>
      <c r="B128" s="8"/>
      <c r="C128" s="8" t="s">
        <v>352</v>
      </c>
      <c r="E128" s="255"/>
      <c r="G128" s="247"/>
      <c r="I128" s="253"/>
      <c r="J128" s="4"/>
      <c r="K128" s="251"/>
      <c r="M128" s="251"/>
      <c r="O128" s="251"/>
      <c r="P128" s="8" t="s">
        <v>41</v>
      </c>
      <c r="Q128" s="10"/>
      <c r="R128" s="1" t="s">
        <v>241</v>
      </c>
      <c r="S128" s="22" t="s">
        <v>311</v>
      </c>
      <c r="T128" s="22" t="s">
        <v>311</v>
      </c>
      <c r="V128" s="1" t="str">
        <f t="shared" si="9"/>
        <v>Nvt</v>
      </c>
      <c r="W128" s="1" t="str">
        <f t="shared" si="10"/>
        <v>Ja</v>
      </c>
      <c r="X128" s="1" t="str">
        <f t="shared" si="11"/>
        <v>Ja</v>
      </c>
      <c r="Z128" s="1" t="s">
        <v>338</v>
      </c>
      <c r="AA128" s="1" t="s">
        <v>338</v>
      </c>
      <c r="AB128" s="1" t="s">
        <v>338</v>
      </c>
      <c r="AC128" s="1" t="s">
        <v>339</v>
      </c>
      <c r="AD128" s="1" t="s">
        <v>339</v>
      </c>
      <c r="AE128" s="1" t="s">
        <v>338</v>
      </c>
      <c r="AF128" s="1" t="s">
        <v>338</v>
      </c>
      <c r="AG128" s="1" t="s">
        <v>338</v>
      </c>
      <c r="AH128" s="1" t="s">
        <v>338</v>
      </c>
      <c r="AI128" s="1" t="s">
        <v>339</v>
      </c>
      <c r="AK128" s="1" t="s">
        <v>338</v>
      </c>
      <c r="AL128" s="1" t="s">
        <v>338</v>
      </c>
      <c r="AM128" s="1" t="s">
        <v>338</v>
      </c>
      <c r="AN128" s="1" t="s">
        <v>338</v>
      </c>
      <c r="AO128" s="1" t="s">
        <v>339</v>
      </c>
      <c r="AP128" s="1" t="s">
        <v>338</v>
      </c>
      <c r="AQ128" s="1" t="s">
        <v>339</v>
      </c>
      <c r="AS128" s="22"/>
    </row>
    <row r="129" spans="1:45" ht="14.4" hidden="1" customHeight="1" outlineLevel="4" x14ac:dyDescent="0.3">
      <c r="A129" s="3" t="str">
        <f>N129</f>
        <v>LijnGeometrie [+]</v>
      </c>
      <c r="B129" s="3"/>
      <c r="C129" s="3" t="s">
        <v>353</v>
      </c>
      <c r="E129" s="255"/>
      <c r="G129" s="247"/>
      <c r="I129" s="253"/>
      <c r="J129" s="4"/>
      <c r="K129" s="251"/>
      <c r="M129" s="251"/>
      <c r="N129" s="14" t="s">
        <v>188</v>
      </c>
      <c r="O129" s="10"/>
      <c r="R129" s="1" t="s">
        <v>207</v>
      </c>
      <c r="S129" s="1"/>
      <c r="T129" s="1"/>
      <c r="V129" s="1" t="str">
        <f t="shared" si="9"/>
        <v>Nvt</v>
      </c>
      <c r="W129" s="1" t="str">
        <f t="shared" si="10"/>
        <v>Ja</v>
      </c>
      <c r="X129" s="1" t="str">
        <f t="shared" si="11"/>
        <v>Ja</v>
      </c>
      <c r="Z129" s="1" t="s">
        <v>338</v>
      </c>
      <c r="AA129" s="1" t="s">
        <v>338</v>
      </c>
      <c r="AB129" s="1" t="s">
        <v>338</v>
      </c>
      <c r="AC129" s="1" t="s">
        <v>339</v>
      </c>
      <c r="AD129" s="1" t="s">
        <v>339</v>
      </c>
      <c r="AE129" s="1" t="s">
        <v>338</v>
      </c>
      <c r="AF129" s="1" t="s">
        <v>338</v>
      </c>
      <c r="AG129" s="1" t="s">
        <v>338</v>
      </c>
      <c r="AH129" s="1" t="s">
        <v>340</v>
      </c>
      <c r="AI129" s="1" t="s">
        <v>339</v>
      </c>
      <c r="AK129" s="1" t="s">
        <v>338</v>
      </c>
      <c r="AL129" s="1" t="s">
        <v>338</v>
      </c>
      <c r="AM129" s="1" t="s">
        <v>338</v>
      </c>
      <c r="AN129" s="1" t="s">
        <v>338</v>
      </c>
      <c r="AO129" s="1" t="s">
        <v>339</v>
      </c>
      <c r="AP129" s="1" t="s">
        <v>338</v>
      </c>
      <c r="AQ129" s="1" t="s">
        <v>339</v>
      </c>
      <c r="AS129" s="22"/>
    </row>
    <row r="130" spans="1:45" ht="14.4" hidden="1" customHeight="1" outlineLevel="5" x14ac:dyDescent="0.3">
      <c r="A130" s="8" t="str">
        <f>P130</f>
        <v>Lijnpunten</v>
      </c>
      <c r="B130" s="8"/>
      <c r="C130" s="8" t="s">
        <v>352</v>
      </c>
      <c r="E130" s="255"/>
      <c r="G130" s="247"/>
      <c r="I130" s="253"/>
      <c r="J130" s="4"/>
      <c r="K130" s="251"/>
      <c r="M130" s="251"/>
      <c r="N130" s="4"/>
      <c r="O130" s="251" t="s">
        <v>46</v>
      </c>
      <c r="P130" s="8" t="s">
        <v>47</v>
      </c>
      <c r="Q130" s="10"/>
      <c r="R130" s="1" t="s">
        <v>137</v>
      </c>
      <c r="S130" s="1"/>
      <c r="T130" s="1"/>
      <c r="V130" s="1" t="str">
        <f t="shared" si="9"/>
        <v>Nvt</v>
      </c>
      <c r="W130" s="1" t="str">
        <f t="shared" si="10"/>
        <v>Ja</v>
      </c>
      <c r="X130" s="1" t="str">
        <f t="shared" si="11"/>
        <v>Ja</v>
      </c>
      <c r="Z130" s="1" t="s">
        <v>338</v>
      </c>
      <c r="AA130" s="1" t="s">
        <v>338</v>
      </c>
      <c r="AB130" s="1" t="s">
        <v>338</v>
      </c>
      <c r="AC130" s="1" t="s">
        <v>339</v>
      </c>
      <c r="AD130" s="1" t="s">
        <v>339</v>
      </c>
      <c r="AE130" s="1" t="s">
        <v>338</v>
      </c>
      <c r="AF130" s="1" t="s">
        <v>338</v>
      </c>
      <c r="AG130" s="1" t="s">
        <v>338</v>
      </c>
      <c r="AH130" s="1" t="s">
        <v>338</v>
      </c>
      <c r="AI130" s="1" t="s">
        <v>339</v>
      </c>
      <c r="AK130" s="1" t="s">
        <v>338</v>
      </c>
      <c r="AL130" s="1" t="s">
        <v>338</v>
      </c>
      <c r="AM130" s="1" t="s">
        <v>338</v>
      </c>
      <c r="AN130" s="1" t="s">
        <v>338</v>
      </c>
      <c r="AO130" s="1" t="s">
        <v>339</v>
      </c>
      <c r="AP130" s="1" t="s">
        <v>338</v>
      </c>
      <c r="AQ130" s="1" t="s">
        <v>339</v>
      </c>
      <c r="AS130" s="22"/>
    </row>
    <row r="131" spans="1:45" ht="14.4" hidden="1" customHeight="1" outlineLevel="5" x14ac:dyDescent="0.3">
      <c r="A131" s="3" t="str">
        <f>P131</f>
        <v>Referentiemaatvoering</v>
      </c>
      <c r="B131" s="3"/>
      <c r="C131" s="3" t="s">
        <v>353</v>
      </c>
      <c r="E131" s="255"/>
      <c r="G131" s="247"/>
      <c r="I131" s="253"/>
      <c r="J131" s="4"/>
      <c r="K131" s="251"/>
      <c r="M131" s="251"/>
      <c r="O131" s="251"/>
      <c r="P131" s="3" t="s">
        <v>48</v>
      </c>
      <c r="Q131" s="10"/>
      <c r="R131" s="1" t="s">
        <v>137</v>
      </c>
      <c r="S131" s="1"/>
      <c r="T131" s="1"/>
      <c r="V131" s="1" t="str">
        <f t="shared" ref="V131:V299" si="20">IF($V$1=$Z$1,Z131,IF($V$1=$AA$1,AA131,IF($V$1=$AB$1,AB131,IF($V$1=$AC$1,AC131,IF($V$1=$AD$1,AD131,IF($V$1=$AE$1,AE131,IF($V$1=$AF$1,AF131,IF($V$1=$AG$1,AG131,IF($V$1=$AH$1,AH131,IF($V$1=$AI$1,AI131,"Geen info"))))))))))</f>
        <v>Nvt</v>
      </c>
      <c r="W131" s="1" t="str">
        <f t="shared" ref="W131:W299" si="21">IF($W$1=$AK$1,AK131,IF($W$1=$AL$1,AL131,IF($W$1=$AM$1,AM131,IF($W$1=$AN$1,AN131,IF($W$1=$AO$1,AO131,IF($W$1=$AP$1,AP131,IF($W$1=$AQ$1,AQ131,"Geen info")))))))</f>
        <v>Optie</v>
      </c>
      <c r="X131" s="1" t="str">
        <f t="shared" ref="X131:X299" si="22">IF(V131="Ja","Ja",IF(W131="Ja","Ja",IF(V131="Optie","Optie",IF(W131="Optie","Optie",IF(V131="Nee","Nee",IF(W131="Nee","Nee",IF(V131="Nvt","Nvt",IF(W131="Nvt","Nvt","??"))))))))</f>
        <v>Optie</v>
      </c>
      <c r="Z131" s="1" t="s">
        <v>340</v>
      </c>
      <c r="AA131" s="1" t="s">
        <v>340</v>
      </c>
      <c r="AB131" s="1" t="s">
        <v>340</v>
      </c>
      <c r="AC131" s="1" t="s">
        <v>339</v>
      </c>
      <c r="AD131" s="1" t="s">
        <v>339</v>
      </c>
      <c r="AE131" s="1" t="s">
        <v>340</v>
      </c>
      <c r="AF131" s="1" t="s">
        <v>340</v>
      </c>
      <c r="AG131" s="1" t="s">
        <v>340</v>
      </c>
      <c r="AH131" s="1" t="s">
        <v>340</v>
      </c>
      <c r="AI131" s="1" t="s">
        <v>339</v>
      </c>
      <c r="AK131" s="1" t="s">
        <v>340</v>
      </c>
      <c r="AL131" s="1" t="s">
        <v>340</v>
      </c>
      <c r="AM131" s="1" t="s">
        <v>340</v>
      </c>
      <c r="AN131" s="1" t="s">
        <v>340</v>
      </c>
      <c r="AO131" s="1" t="s">
        <v>339</v>
      </c>
      <c r="AP131" s="1" t="s">
        <v>340</v>
      </c>
      <c r="AQ131" s="1" t="s">
        <v>339</v>
      </c>
      <c r="AS131" s="22"/>
    </row>
    <row r="132" spans="1:45" ht="72" hidden="1" customHeight="1" outlineLevel="4" collapsed="1" x14ac:dyDescent="0.3">
      <c r="A132" s="8" t="str">
        <f>N132</f>
        <v>Bewerking</v>
      </c>
      <c r="B132" s="8"/>
      <c r="C132" s="8" t="s">
        <v>352</v>
      </c>
      <c r="E132" s="255"/>
      <c r="G132" s="247"/>
      <c r="I132" s="253"/>
      <c r="J132" s="4"/>
      <c r="K132" s="251"/>
      <c r="M132" s="251"/>
      <c r="N132" s="18" t="s">
        <v>49</v>
      </c>
      <c r="O132" s="10"/>
      <c r="R132" s="1" t="s">
        <v>208</v>
      </c>
      <c r="S132" s="22" t="s">
        <v>377</v>
      </c>
      <c r="T132" s="22" t="s">
        <v>377</v>
      </c>
      <c r="V132" s="1" t="str">
        <f t="shared" si="20"/>
        <v>Nvt</v>
      </c>
      <c r="W132" s="1" t="str">
        <f t="shared" si="21"/>
        <v>Ja</v>
      </c>
      <c r="X132" s="1" t="str">
        <f t="shared" si="22"/>
        <v>Ja</v>
      </c>
      <c r="Z132" s="1" t="s">
        <v>338</v>
      </c>
      <c r="AA132" s="1" t="s">
        <v>338</v>
      </c>
      <c r="AB132" s="1" t="s">
        <v>338</v>
      </c>
      <c r="AC132" s="1" t="s">
        <v>339</v>
      </c>
      <c r="AD132" s="1" t="s">
        <v>339</v>
      </c>
      <c r="AE132" s="1" t="s">
        <v>338</v>
      </c>
      <c r="AF132" s="1" t="s">
        <v>338</v>
      </c>
      <c r="AG132" s="1" t="s">
        <v>338</v>
      </c>
      <c r="AH132" s="1" t="s">
        <v>338</v>
      </c>
      <c r="AI132" s="1" t="s">
        <v>339</v>
      </c>
      <c r="AK132" s="1" t="s">
        <v>338</v>
      </c>
      <c r="AL132" s="1" t="s">
        <v>338</v>
      </c>
      <c r="AM132" s="1" t="s">
        <v>338</v>
      </c>
      <c r="AN132" s="1" t="s">
        <v>338</v>
      </c>
      <c r="AO132" s="1" t="s">
        <v>339</v>
      </c>
      <c r="AP132" s="1" t="s">
        <v>338</v>
      </c>
      <c r="AQ132" s="1" t="s">
        <v>339</v>
      </c>
      <c r="AS132" s="22"/>
    </row>
    <row r="133" spans="1:45" ht="14.4" hidden="1" customHeight="1" outlineLevel="3" collapsed="1" x14ac:dyDescent="0.3">
      <c r="A133" s="3" t="str">
        <f>L133</f>
        <v>Emof [+]</v>
      </c>
      <c r="B133" s="3" t="s">
        <v>338</v>
      </c>
      <c r="C133" s="3" t="s">
        <v>353</v>
      </c>
      <c r="E133" s="255"/>
      <c r="G133" s="247"/>
      <c r="I133" s="253"/>
      <c r="J133" s="4"/>
      <c r="K133" s="251"/>
      <c r="L133" s="14" t="s">
        <v>193</v>
      </c>
      <c r="M133" s="10"/>
      <c r="R133" s="1" t="s">
        <v>243</v>
      </c>
      <c r="S133" s="1"/>
      <c r="T133" s="1"/>
      <c r="V133" s="1" t="str">
        <f t="shared" si="20"/>
        <v>Nvt</v>
      </c>
      <c r="W133" s="1" t="str">
        <f t="shared" si="21"/>
        <v>Optie</v>
      </c>
      <c r="X133" s="1" t="str">
        <f t="shared" si="22"/>
        <v>Optie</v>
      </c>
      <c r="Z133" s="1" t="s">
        <v>338</v>
      </c>
      <c r="AA133" s="1" t="s">
        <v>340</v>
      </c>
      <c r="AB133" s="1" t="s">
        <v>340</v>
      </c>
      <c r="AC133" s="1" t="s">
        <v>339</v>
      </c>
      <c r="AD133" s="1" t="s">
        <v>339</v>
      </c>
      <c r="AE133" s="1" t="s">
        <v>340</v>
      </c>
      <c r="AF133" s="1" t="s">
        <v>340</v>
      </c>
      <c r="AG133" s="1" t="s">
        <v>338</v>
      </c>
      <c r="AH133" s="1" t="s">
        <v>340</v>
      </c>
      <c r="AI133" s="1" t="s">
        <v>339</v>
      </c>
      <c r="AK133" s="1" t="s">
        <v>340</v>
      </c>
      <c r="AL133" s="1" t="s">
        <v>340</v>
      </c>
      <c r="AM133" s="1" t="s">
        <v>340</v>
      </c>
      <c r="AN133" s="1" t="s">
        <v>340</v>
      </c>
      <c r="AO133" s="1" t="s">
        <v>341</v>
      </c>
      <c r="AP133" s="1" t="s">
        <v>340</v>
      </c>
      <c r="AQ133" s="1" t="s">
        <v>341</v>
      </c>
      <c r="AS133" s="22"/>
    </row>
    <row r="134" spans="1:45" ht="57.6" hidden="1" customHeight="1" outlineLevel="4" x14ac:dyDescent="0.3">
      <c r="A134" s="8" t="str">
        <f>N134</f>
        <v>Soort</v>
      </c>
      <c r="B134" s="8" t="s">
        <v>341</v>
      </c>
      <c r="C134" s="8" t="s">
        <v>352</v>
      </c>
      <c r="E134" s="255"/>
      <c r="G134" s="247"/>
      <c r="I134" s="253"/>
      <c r="J134" s="4"/>
      <c r="K134" s="251"/>
      <c r="L134" s="4"/>
      <c r="M134" s="251" t="s">
        <v>200</v>
      </c>
      <c r="N134" s="18" t="s">
        <v>59</v>
      </c>
      <c r="O134" s="10"/>
      <c r="R134" s="1" t="s">
        <v>244</v>
      </c>
      <c r="S134" s="22" t="s">
        <v>380</v>
      </c>
      <c r="T134" s="22" t="s">
        <v>380</v>
      </c>
      <c r="V134" s="1" t="str">
        <f t="shared" si="20"/>
        <v>Nvt</v>
      </c>
      <c r="W134" s="1" t="str">
        <f t="shared" si="21"/>
        <v>Ja</v>
      </c>
      <c r="X134" s="1" t="str">
        <f t="shared" si="22"/>
        <v>Ja</v>
      </c>
      <c r="Z134" s="1" t="s">
        <v>338</v>
      </c>
      <c r="AA134" s="1" t="s">
        <v>338</v>
      </c>
      <c r="AB134" s="1" t="s">
        <v>338</v>
      </c>
      <c r="AC134" s="1" t="s">
        <v>339</v>
      </c>
      <c r="AD134" s="1" t="s">
        <v>339</v>
      </c>
      <c r="AE134" s="1" t="s">
        <v>338</v>
      </c>
      <c r="AF134" s="1" t="s">
        <v>338</v>
      </c>
      <c r="AG134" s="1" t="s">
        <v>338</v>
      </c>
      <c r="AH134" s="1" t="s">
        <v>338</v>
      </c>
      <c r="AI134" s="1" t="s">
        <v>339</v>
      </c>
      <c r="AK134" s="1" t="s">
        <v>338</v>
      </c>
      <c r="AL134" s="1" t="s">
        <v>338</v>
      </c>
      <c r="AM134" s="1" t="s">
        <v>338</v>
      </c>
      <c r="AN134" s="1" t="s">
        <v>338</v>
      </c>
      <c r="AO134" s="1" t="s">
        <v>339</v>
      </c>
      <c r="AP134" s="1" t="s">
        <v>338</v>
      </c>
      <c r="AQ134" s="1" t="s">
        <v>339</v>
      </c>
      <c r="AS134" s="22"/>
    </row>
    <row r="135" spans="1:45" ht="86.4" hidden="1" customHeight="1" outlineLevel="4" x14ac:dyDescent="0.3">
      <c r="A135" s="8" t="str">
        <f>N135</f>
        <v>Type</v>
      </c>
      <c r="B135" s="8" t="s">
        <v>341</v>
      </c>
      <c r="C135" s="8" t="s">
        <v>352</v>
      </c>
      <c r="E135" s="255"/>
      <c r="G135" s="247"/>
      <c r="I135" s="253"/>
      <c r="J135" s="4"/>
      <c r="K135" s="251"/>
      <c r="M135" s="251"/>
      <c r="N135" s="18" t="s">
        <v>36</v>
      </c>
      <c r="O135" s="10"/>
      <c r="R135" s="1" t="s">
        <v>245</v>
      </c>
      <c r="S135" s="22" t="s">
        <v>312</v>
      </c>
      <c r="T135" s="22" t="s">
        <v>368</v>
      </c>
      <c r="V135" s="1" t="str">
        <f t="shared" si="20"/>
        <v>Nvt</v>
      </c>
      <c r="W135" s="1" t="str">
        <f t="shared" si="21"/>
        <v>Ja</v>
      </c>
      <c r="X135" s="1" t="str">
        <f t="shared" si="22"/>
        <v>Ja</v>
      </c>
      <c r="Z135" s="1" t="s">
        <v>338</v>
      </c>
      <c r="AA135" s="1" t="s">
        <v>338</v>
      </c>
      <c r="AB135" s="1" t="s">
        <v>338</v>
      </c>
      <c r="AC135" s="1" t="s">
        <v>339</v>
      </c>
      <c r="AD135" s="1" t="s">
        <v>339</v>
      </c>
      <c r="AE135" s="1" t="s">
        <v>338</v>
      </c>
      <c r="AF135" s="1" t="s">
        <v>338</v>
      </c>
      <c r="AG135" s="1" t="s">
        <v>338</v>
      </c>
      <c r="AH135" s="1" t="s">
        <v>338</v>
      </c>
      <c r="AI135" s="1" t="s">
        <v>339</v>
      </c>
      <c r="AK135" s="1" t="s">
        <v>338</v>
      </c>
      <c r="AL135" s="1" t="s">
        <v>338</v>
      </c>
      <c r="AM135" s="1" t="s">
        <v>338</v>
      </c>
      <c r="AN135" s="1" t="s">
        <v>338</v>
      </c>
      <c r="AO135" s="1" t="s">
        <v>339</v>
      </c>
      <c r="AP135" s="1" t="s">
        <v>338</v>
      </c>
      <c r="AQ135" s="1" t="s">
        <v>339</v>
      </c>
      <c r="AS135" s="22"/>
    </row>
    <row r="136" spans="1:45" ht="14.4" hidden="1" customHeight="1" outlineLevel="4" x14ac:dyDescent="0.3">
      <c r="A136" s="3" t="str">
        <f>N136</f>
        <v>PuntGeometrie [+]</v>
      </c>
      <c r="B136" s="3" t="s">
        <v>341</v>
      </c>
      <c r="C136" s="3" t="s">
        <v>353</v>
      </c>
      <c r="E136" s="255"/>
      <c r="G136" s="247"/>
      <c r="I136" s="253"/>
      <c r="J136" s="4"/>
      <c r="K136" s="251"/>
      <c r="M136" s="251"/>
      <c r="N136" s="14" t="s">
        <v>181</v>
      </c>
      <c r="O136" s="10"/>
      <c r="R136" s="1" t="s">
        <v>211</v>
      </c>
      <c r="S136" s="1"/>
      <c r="T136" s="1"/>
      <c r="V136" s="1" t="str">
        <f t="shared" si="20"/>
        <v>Nvt</v>
      </c>
      <c r="W136" s="1" t="str">
        <f t="shared" si="21"/>
        <v>Ja</v>
      </c>
      <c r="X136" s="1" t="str">
        <f t="shared" si="22"/>
        <v>Ja</v>
      </c>
      <c r="Z136" s="1" t="s">
        <v>338</v>
      </c>
      <c r="AA136" s="1" t="s">
        <v>338</v>
      </c>
      <c r="AB136" s="1" t="s">
        <v>338</v>
      </c>
      <c r="AC136" s="1" t="s">
        <v>339</v>
      </c>
      <c r="AD136" s="1" t="s">
        <v>339</v>
      </c>
      <c r="AE136" s="1" t="s">
        <v>338</v>
      </c>
      <c r="AF136" s="1" t="s">
        <v>338</v>
      </c>
      <c r="AG136" s="1" t="s">
        <v>338</v>
      </c>
      <c r="AH136" s="1" t="s">
        <v>340</v>
      </c>
      <c r="AI136" s="1" t="s">
        <v>339</v>
      </c>
      <c r="AK136" s="1" t="s">
        <v>338</v>
      </c>
      <c r="AL136" s="1" t="s">
        <v>338</v>
      </c>
      <c r="AM136" s="1" t="s">
        <v>338</v>
      </c>
      <c r="AN136" s="1" t="s">
        <v>338</v>
      </c>
      <c r="AO136" s="1" t="s">
        <v>339</v>
      </c>
      <c r="AP136" s="1" t="s">
        <v>338</v>
      </c>
      <c r="AQ136" s="1" t="s">
        <v>339</v>
      </c>
      <c r="AS136" s="22"/>
    </row>
    <row r="137" spans="1:45" ht="14.4" hidden="1" customHeight="1" outlineLevel="5" x14ac:dyDescent="0.3">
      <c r="A137" s="8" t="str">
        <f>P137</f>
        <v>Hoek</v>
      </c>
      <c r="B137" s="8" t="s">
        <v>341</v>
      </c>
      <c r="C137" s="8" t="s">
        <v>352</v>
      </c>
      <c r="E137" s="255"/>
      <c r="G137" s="247"/>
      <c r="I137" s="253"/>
      <c r="J137" s="4"/>
      <c r="K137" s="251"/>
      <c r="M137" s="251"/>
      <c r="N137" s="4"/>
      <c r="O137" s="251" t="s">
        <v>52</v>
      </c>
      <c r="P137" s="8" t="s">
        <v>53</v>
      </c>
      <c r="Q137" s="10"/>
      <c r="R137" s="1" t="s">
        <v>137</v>
      </c>
      <c r="S137" s="1"/>
      <c r="T137" s="1"/>
      <c r="V137" s="1" t="str">
        <f t="shared" si="20"/>
        <v>Nvt</v>
      </c>
      <c r="W137" s="1" t="str">
        <f t="shared" si="21"/>
        <v>Ja</v>
      </c>
      <c r="X137" s="1" t="str">
        <f t="shared" si="22"/>
        <v>Ja</v>
      </c>
      <c r="Z137" s="1" t="s">
        <v>338</v>
      </c>
      <c r="AA137" s="1" t="s">
        <v>338</v>
      </c>
      <c r="AB137" s="1" t="s">
        <v>338</v>
      </c>
      <c r="AC137" s="1" t="s">
        <v>339</v>
      </c>
      <c r="AD137" s="1" t="s">
        <v>339</v>
      </c>
      <c r="AE137" s="1" t="s">
        <v>338</v>
      </c>
      <c r="AF137" s="1" t="s">
        <v>338</v>
      </c>
      <c r="AG137" s="1" t="s">
        <v>338</v>
      </c>
      <c r="AH137" s="1" t="s">
        <v>338</v>
      </c>
      <c r="AI137" s="1" t="s">
        <v>339</v>
      </c>
      <c r="AK137" s="1" t="s">
        <v>338</v>
      </c>
      <c r="AL137" s="1" t="s">
        <v>338</v>
      </c>
      <c r="AM137" s="1" t="s">
        <v>338</v>
      </c>
      <c r="AN137" s="1" t="s">
        <v>338</v>
      </c>
      <c r="AO137" s="1" t="s">
        <v>339</v>
      </c>
      <c r="AP137" s="1" t="s">
        <v>338</v>
      </c>
      <c r="AQ137" s="1" t="s">
        <v>339</v>
      </c>
      <c r="AS137" s="22"/>
    </row>
    <row r="138" spans="1:45" ht="14.4" hidden="1" customHeight="1" outlineLevel="5" x14ac:dyDescent="0.3">
      <c r="A138" s="8" t="str">
        <f t="shared" ref="A138:A139" si="23">P138</f>
        <v>Punt</v>
      </c>
      <c r="B138" s="8" t="s">
        <v>341</v>
      </c>
      <c r="C138" s="8" t="s">
        <v>352</v>
      </c>
      <c r="E138" s="255"/>
      <c r="G138" s="247"/>
      <c r="I138" s="253"/>
      <c r="J138" s="4"/>
      <c r="K138" s="251"/>
      <c r="M138" s="251"/>
      <c r="O138" s="251"/>
      <c r="P138" s="8" t="s">
        <v>54</v>
      </c>
      <c r="Q138" s="10"/>
      <c r="R138" s="1" t="s">
        <v>137</v>
      </c>
      <c r="S138" s="1"/>
      <c r="T138" s="1"/>
      <c r="V138" s="1" t="str">
        <f t="shared" si="20"/>
        <v>Nvt</v>
      </c>
      <c r="W138" s="1" t="str">
        <f t="shared" si="21"/>
        <v>Ja</v>
      </c>
      <c r="X138" s="1" t="str">
        <f t="shared" si="22"/>
        <v>Ja</v>
      </c>
      <c r="Z138" s="1" t="s">
        <v>338</v>
      </c>
      <c r="AA138" s="1" t="s">
        <v>338</v>
      </c>
      <c r="AB138" s="1" t="s">
        <v>338</v>
      </c>
      <c r="AC138" s="1" t="s">
        <v>339</v>
      </c>
      <c r="AD138" s="1" t="s">
        <v>339</v>
      </c>
      <c r="AE138" s="1" t="s">
        <v>338</v>
      </c>
      <c r="AF138" s="1" t="s">
        <v>338</v>
      </c>
      <c r="AG138" s="1" t="s">
        <v>338</v>
      </c>
      <c r="AH138" s="1" t="s">
        <v>338</v>
      </c>
      <c r="AI138" s="1" t="s">
        <v>339</v>
      </c>
      <c r="AK138" s="1" t="s">
        <v>338</v>
      </c>
      <c r="AL138" s="1" t="s">
        <v>338</v>
      </c>
      <c r="AM138" s="1" t="s">
        <v>338</v>
      </c>
      <c r="AN138" s="1" t="s">
        <v>338</v>
      </c>
      <c r="AO138" s="1" t="s">
        <v>339</v>
      </c>
      <c r="AP138" s="1" t="s">
        <v>338</v>
      </c>
      <c r="AQ138" s="1" t="s">
        <v>339</v>
      </c>
      <c r="AS138" s="22"/>
    </row>
    <row r="139" spans="1:45" ht="14.4" hidden="1" customHeight="1" outlineLevel="5" x14ac:dyDescent="0.3">
      <c r="A139" s="3" t="str">
        <f t="shared" si="23"/>
        <v>Referentiemaatvoering</v>
      </c>
      <c r="B139" s="3" t="s">
        <v>341</v>
      </c>
      <c r="C139" s="3" t="s">
        <v>353</v>
      </c>
      <c r="E139" s="255"/>
      <c r="G139" s="247"/>
      <c r="I139" s="253"/>
      <c r="J139" s="4"/>
      <c r="K139" s="251"/>
      <c r="M139" s="251"/>
      <c r="O139" s="251"/>
      <c r="P139" s="3" t="s">
        <v>48</v>
      </c>
      <c r="Q139" s="10"/>
      <c r="R139" s="1" t="s">
        <v>137</v>
      </c>
      <c r="S139" s="1"/>
      <c r="T139" s="1"/>
      <c r="V139" s="1" t="str">
        <f t="shared" si="20"/>
        <v>Nvt</v>
      </c>
      <c r="W139" s="1" t="str">
        <f t="shared" si="21"/>
        <v>Optie</v>
      </c>
      <c r="X139" s="1" t="str">
        <f t="shared" si="22"/>
        <v>Optie</v>
      </c>
      <c r="Z139" s="1" t="s">
        <v>340</v>
      </c>
      <c r="AA139" s="1" t="s">
        <v>340</v>
      </c>
      <c r="AB139" s="1" t="s">
        <v>340</v>
      </c>
      <c r="AC139" s="1" t="s">
        <v>339</v>
      </c>
      <c r="AD139" s="1" t="s">
        <v>339</v>
      </c>
      <c r="AE139" s="1" t="s">
        <v>340</v>
      </c>
      <c r="AF139" s="1" t="s">
        <v>340</v>
      </c>
      <c r="AG139" s="1" t="s">
        <v>340</v>
      </c>
      <c r="AH139" s="1" t="s">
        <v>340</v>
      </c>
      <c r="AI139" s="1" t="s">
        <v>339</v>
      </c>
      <c r="AK139" s="1" t="s">
        <v>340</v>
      </c>
      <c r="AL139" s="1" t="s">
        <v>340</v>
      </c>
      <c r="AM139" s="1" t="s">
        <v>340</v>
      </c>
      <c r="AN139" s="1" t="s">
        <v>340</v>
      </c>
      <c r="AO139" s="1" t="s">
        <v>339</v>
      </c>
      <c r="AP139" s="1" t="s">
        <v>340</v>
      </c>
      <c r="AQ139" s="1" t="s">
        <v>339</v>
      </c>
      <c r="AS139" s="22"/>
    </row>
    <row r="140" spans="1:45" ht="72" hidden="1" customHeight="1" outlineLevel="4" collapsed="1" x14ac:dyDescent="0.3">
      <c r="A140" s="8" t="str">
        <f>N140</f>
        <v>Bewerking</v>
      </c>
      <c r="B140" s="8" t="s">
        <v>341</v>
      </c>
      <c r="C140" s="8" t="s">
        <v>352</v>
      </c>
      <c r="E140" s="255"/>
      <c r="G140" s="247"/>
      <c r="I140" s="253"/>
      <c r="J140" s="4"/>
      <c r="K140" s="251"/>
      <c r="M140" s="251"/>
      <c r="N140" s="18" t="s">
        <v>49</v>
      </c>
      <c r="O140" s="10"/>
      <c r="R140" s="1" t="s">
        <v>208</v>
      </c>
      <c r="S140" s="22" t="s">
        <v>377</v>
      </c>
      <c r="T140" s="22" t="s">
        <v>377</v>
      </c>
      <c r="V140" s="1" t="str">
        <f t="shared" si="20"/>
        <v>Nvt</v>
      </c>
      <c r="W140" s="1" t="str">
        <f t="shared" si="21"/>
        <v>Ja</v>
      </c>
      <c r="X140" s="1" t="str">
        <f t="shared" si="22"/>
        <v>Ja</v>
      </c>
      <c r="Z140" s="1" t="s">
        <v>338</v>
      </c>
      <c r="AA140" s="1" t="s">
        <v>338</v>
      </c>
      <c r="AB140" s="1" t="s">
        <v>338</v>
      </c>
      <c r="AC140" s="1" t="s">
        <v>339</v>
      </c>
      <c r="AD140" s="1" t="s">
        <v>339</v>
      </c>
      <c r="AE140" s="1" t="s">
        <v>338</v>
      </c>
      <c r="AF140" s="1" t="s">
        <v>338</v>
      </c>
      <c r="AG140" s="1" t="s">
        <v>338</v>
      </c>
      <c r="AH140" s="1" t="s">
        <v>338</v>
      </c>
      <c r="AI140" s="1" t="s">
        <v>339</v>
      </c>
      <c r="AK140" s="1" t="s">
        <v>338</v>
      </c>
      <c r="AL140" s="1" t="s">
        <v>338</v>
      </c>
      <c r="AM140" s="1" t="s">
        <v>338</v>
      </c>
      <c r="AN140" s="1" t="s">
        <v>338</v>
      </c>
      <c r="AO140" s="1" t="s">
        <v>339</v>
      </c>
      <c r="AP140" s="1" t="s">
        <v>338</v>
      </c>
      <c r="AQ140" s="1" t="s">
        <v>339</v>
      </c>
      <c r="AS140" s="22"/>
    </row>
    <row r="141" spans="1:45" ht="14.4" hidden="1" customHeight="1" outlineLevel="3" collapsed="1" x14ac:dyDescent="0.3">
      <c r="A141" s="9" t="str">
        <f>L141</f>
        <v>Huisaansluitkast [+]</v>
      </c>
      <c r="B141" s="9" t="s">
        <v>341</v>
      </c>
      <c r="C141" s="9" t="s">
        <v>354</v>
      </c>
      <c r="E141" s="255"/>
      <c r="G141" s="247"/>
      <c r="I141" s="253"/>
      <c r="J141" s="4"/>
      <c r="K141" s="251"/>
      <c r="L141" s="13" t="s">
        <v>192</v>
      </c>
      <c r="M141" s="10"/>
      <c r="R141" s="1" t="s">
        <v>246</v>
      </c>
      <c r="S141" s="1"/>
      <c r="T141" s="1"/>
      <c r="V141" s="1" t="str">
        <f t="shared" si="20"/>
        <v>Nee</v>
      </c>
      <c r="W141" s="1" t="str">
        <f t="shared" si="21"/>
        <v>Nee</v>
      </c>
      <c r="X141" s="1" t="str">
        <f t="shared" si="22"/>
        <v>Nee</v>
      </c>
      <c r="Z141" s="1" t="s">
        <v>341</v>
      </c>
      <c r="AA141" s="1" t="s">
        <v>341</v>
      </c>
      <c r="AB141" s="1" t="s">
        <v>341</v>
      </c>
      <c r="AC141" s="1" t="s">
        <v>339</v>
      </c>
      <c r="AD141" s="1" t="s">
        <v>339</v>
      </c>
      <c r="AE141" s="1" t="s">
        <v>341</v>
      </c>
      <c r="AF141" s="1" t="s">
        <v>341</v>
      </c>
      <c r="AG141" s="1" t="s">
        <v>341</v>
      </c>
      <c r="AH141" s="1" t="s">
        <v>341</v>
      </c>
      <c r="AI141" s="1" t="s">
        <v>341</v>
      </c>
      <c r="AK141" s="1" t="s">
        <v>341</v>
      </c>
      <c r="AL141" s="1" t="s">
        <v>341</v>
      </c>
      <c r="AM141" s="1" t="s">
        <v>341</v>
      </c>
      <c r="AN141" s="1" t="s">
        <v>341</v>
      </c>
      <c r="AO141" s="1" t="s">
        <v>341</v>
      </c>
      <c r="AP141" s="1" t="s">
        <v>341</v>
      </c>
      <c r="AQ141" s="1" t="s">
        <v>341</v>
      </c>
      <c r="AS141" s="22"/>
    </row>
    <row r="142" spans="1:45" ht="14.4" hidden="1" customHeight="1" outlineLevel="4" x14ac:dyDescent="0.3">
      <c r="A142" s="8" t="str">
        <f>N142</f>
        <v>IsNieuwAangelegd</v>
      </c>
      <c r="B142" s="8" t="s">
        <v>338</v>
      </c>
      <c r="C142" s="8" t="s">
        <v>352</v>
      </c>
      <c r="E142" s="255"/>
      <c r="G142" s="247"/>
      <c r="I142" s="253"/>
      <c r="J142" s="4"/>
      <c r="L142" s="4"/>
      <c r="M142" s="259" t="s">
        <v>92</v>
      </c>
      <c r="N142" s="8" t="s">
        <v>93</v>
      </c>
      <c r="O142" s="10"/>
      <c r="R142" s="1" t="s">
        <v>148</v>
      </c>
      <c r="S142" s="1"/>
      <c r="T142" s="1"/>
      <c r="V142" s="1" t="str">
        <f t="shared" si="20"/>
        <v>Nvt</v>
      </c>
      <c r="W142" s="1" t="str">
        <f t="shared" si="21"/>
        <v>Nvt</v>
      </c>
      <c r="X142" s="1" t="str">
        <f t="shared" si="22"/>
        <v>Nvt</v>
      </c>
      <c r="Z142" s="1" t="s">
        <v>339</v>
      </c>
      <c r="AA142" s="1" t="s">
        <v>339</v>
      </c>
      <c r="AB142" s="1" t="s">
        <v>339</v>
      </c>
      <c r="AC142" s="1" t="s">
        <v>339</v>
      </c>
      <c r="AD142" s="1" t="s">
        <v>339</v>
      </c>
      <c r="AE142" s="1" t="s">
        <v>339</v>
      </c>
      <c r="AF142" s="1" t="s">
        <v>339</v>
      </c>
      <c r="AG142" s="1" t="s">
        <v>339</v>
      </c>
      <c r="AH142" s="1" t="s">
        <v>339</v>
      </c>
      <c r="AI142" s="1" t="s">
        <v>339</v>
      </c>
      <c r="AK142" s="1" t="s">
        <v>339</v>
      </c>
      <c r="AL142" s="1" t="s">
        <v>339</v>
      </c>
      <c r="AM142" s="1" t="s">
        <v>339</v>
      </c>
      <c r="AN142" s="1" t="s">
        <v>339</v>
      </c>
      <c r="AO142" s="1" t="s">
        <v>339</v>
      </c>
      <c r="AP142" s="1" t="s">
        <v>339</v>
      </c>
      <c r="AQ142" s="1" t="s">
        <v>339</v>
      </c>
      <c r="AS142" s="22"/>
    </row>
    <row r="143" spans="1:45" ht="129.6" hidden="1" customHeight="1" outlineLevel="4" x14ac:dyDescent="0.3">
      <c r="A143" s="9" t="str">
        <f>N143</f>
        <v>Type</v>
      </c>
      <c r="B143" s="9" t="s">
        <v>338</v>
      </c>
      <c r="C143" s="9" t="s">
        <v>354</v>
      </c>
      <c r="E143" s="255"/>
      <c r="G143" s="247"/>
      <c r="I143" s="253"/>
      <c r="J143" s="4"/>
      <c r="M143" s="259"/>
      <c r="N143" s="9" t="s">
        <v>36</v>
      </c>
      <c r="O143" s="10"/>
      <c r="R143" s="1" t="s">
        <v>247</v>
      </c>
      <c r="S143" s="22" t="s">
        <v>313</v>
      </c>
      <c r="T143" s="22"/>
      <c r="V143" s="1" t="str">
        <f t="shared" si="20"/>
        <v>Nee</v>
      </c>
      <c r="W143" s="1" t="str">
        <f t="shared" si="21"/>
        <v>Nvt</v>
      </c>
      <c r="X143" s="1" t="str">
        <f t="shared" si="22"/>
        <v>Nee</v>
      </c>
      <c r="Z143" s="1" t="s">
        <v>341</v>
      </c>
      <c r="AA143" s="1" t="s">
        <v>341</v>
      </c>
      <c r="AB143" s="1" t="s">
        <v>341</v>
      </c>
      <c r="AC143" s="1" t="s">
        <v>339</v>
      </c>
      <c r="AD143" s="1" t="s">
        <v>339</v>
      </c>
      <c r="AE143" s="1" t="s">
        <v>341</v>
      </c>
      <c r="AF143" s="1" t="s">
        <v>341</v>
      </c>
      <c r="AG143" s="1" t="s">
        <v>341</v>
      </c>
      <c r="AH143" s="1" t="s">
        <v>341</v>
      </c>
      <c r="AI143" s="1" t="s">
        <v>341</v>
      </c>
      <c r="AK143" s="1" t="s">
        <v>339</v>
      </c>
      <c r="AL143" s="1" t="s">
        <v>339</v>
      </c>
      <c r="AM143" s="1" t="s">
        <v>339</v>
      </c>
      <c r="AN143" s="1" t="s">
        <v>339</v>
      </c>
      <c r="AO143" s="1" t="s">
        <v>339</v>
      </c>
      <c r="AP143" s="1" t="s">
        <v>339</v>
      </c>
      <c r="AQ143" s="1" t="s">
        <v>339</v>
      </c>
      <c r="AS143" s="22"/>
    </row>
    <row r="144" spans="1:45" ht="14.4" hidden="1" customHeight="1" outlineLevel="4" x14ac:dyDescent="0.3">
      <c r="A144" s="9" t="str">
        <f>N144</f>
        <v>IsMeterbordGeplaatst</v>
      </c>
      <c r="B144" s="9" t="s">
        <v>341</v>
      </c>
      <c r="C144" s="9" t="s">
        <v>354</v>
      </c>
      <c r="E144" s="255"/>
      <c r="G144" s="247"/>
      <c r="I144" s="253"/>
      <c r="J144" s="4"/>
      <c r="M144" s="259"/>
      <c r="N144" s="9" t="s">
        <v>94</v>
      </c>
      <c r="O144" s="10"/>
      <c r="R144" s="1" t="s">
        <v>148</v>
      </c>
      <c r="S144" s="1"/>
      <c r="T144" s="1"/>
      <c r="V144" s="1" t="str">
        <f t="shared" si="20"/>
        <v>Nee</v>
      </c>
      <c r="W144" s="1" t="str">
        <f t="shared" si="21"/>
        <v>Nvt</v>
      </c>
      <c r="X144" s="1" t="str">
        <f t="shared" si="22"/>
        <v>Nee</v>
      </c>
      <c r="Z144" s="1" t="s">
        <v>341</v>
      </c>
      <c r="AA144" s="1" t="s">
        <v>341</v>
      </c>
      <c r="AB144" s="1" t="s">
        <v>341</v>
      </c>
      <c r="AC144" s="1" t="s">
        <v>341</v>
      </c>
      <c r="AD144" s="1" t="s">
        <v>339</v>
      </c>
      <c r="AE144" s="1" t="s">
        <v>341</v>
      </c>
      <c r="AF144" s="1" t="s">
        <v>341</v>
      </c>
      <c r="AG144" s="1" t="s">
        <v>341</v>
      </c>
      <c r="AH144" s="1" t="s">
        <v>341</v>
      </c>
      <c r="AI144" s="1" t="s">
        <v>341</v>
      </c>
      <c r="AK144" s="1" t="s">
        <v>339</v>
      </c>
      <c r="AL144" s="1" t="s">
        <v>339</v>
      </c>
      <c r="AM144" s="1" t="s">
        <v>339</v>
      </c>
      <c r="AN144" s="1" t="s">
        <v>339</v>
      </c>
      <c r="AO144" s="1" t="s">
        <v>339</v>
      </c>
      <c r="AP144" s="1" t="s">
        <v>339</v>
      </c>
      <c r="AQ144" s="1" t="s">
        <v>339</v>
      </c>
      <c r="AS144" s="22"/>
    </row>
    <row r="145" spans="1:45" ht="14.4" hidden="1" customHeight="1" outlineLevel="3" collapsed="1" x14ac:dyDescent="0.3">
      <c r="A145" s="20"/>
      <c r="B145" s="20"/>
      <c r="C145" s="20" t="s">
        <v>355</v>
      </c>
      <c r="E145" s="255"/>
      <c r="G145" s="247"/>
      <c r="I145" s="253"/>
      <c r="J145" s="4"/>
      <c r="N145" s="10"/>
      <c r="O145" s="10"/>
      <c r="R145" s="1"/>
      <c r="S145" s="1"/>
      <c r="T145" s="1"/>
      <c r="V145" s="1" t="str">
        <f t="shared" si="20"/>
        <v>Nvt</v>
      </c>
      <c r="W145" s="1" t="str">
        <f t="shared" si="21"/>
        <v>Nvt</v>
      </c>
      <c r="X145" s="1" t="str">
        <f t="shared" si="22"/>
        <v>Nvt</v>
      </c>
      <c r="Z145" s="1" t="s">
        <v>339</v>
      </c>
      <c r="AA145" s="1" t="s">
        <v>339</v>
      </c>
      <c r="AB145" s="1" t="s">
        <v>339</v>
      </c>
      <c r="AC145" s="1" t="s">
        <v>339</v>
      </c>
      <c r="AD145" s="1" t="s">
        <v>339</v>
      </c>
      <c r="AE145" s="1" t="s">
        <v>339</v>
      </c>
      <c r="AF145" s="1" t="s">
        <v>339</v>
      </c>
      <c r="AG145" s="1" t="s">
        <v>339</v>
      </c>
      <c r="AH145" s="1" t="s">
        <v>339</v>
      </c>
      <c r="AI145" s="1" t="s">
        <v>339</v>
      </c>
      <c r="AK145" s="1" t="s">
        <v>339</v>
      </c>
      <c r="AL145" s="1" t="s">
        <v>339</v>
      </c>
      <c r="AM145" s="1" t="s">
        <v>339</v>
      </c>
      <c r="AN145" s="1" t="s">
        <v>339</v>
      </c>
      <c r="AO145" s="1" t="s">
        <v>339</v>
      </c>
      <c r="AP145" s="1" t="s">
        <v>339</v>
      </c>
      <c r="AQ145" s="1" t="s">
        <v>339</v>
      </c>
      <c r="AS145" s="22"/>
    </row>
    <row r="146" spans="1:45" ht="14.4" hidden="1" customHeight="1" outlineLevel="2" x14ac:dyDescent="0.3">
      <c r="A146" s="3" t="str">
        <f>J146</f>
        <v>AansluitingWater [+]</v>
      </c>
      <c r="B146" s="9" t="s">
        <v>341</v>
      </c>
      <c r="C146" s="9" t="s">
        <v>354</v>
      </c>
      <c r="E146" s="255"/>
      <c r="G146" s="247"/>
      <c r="I146" s="253"/>
      <c r="J146" s="177" t="s">
        <v>832</v>
      </c>
      <c r="K146" s="11"/>
      <c r="R146" s="1"/>
      <c r="S146" s="1"/>
      <c r="T146" s="1"/>
      <c r="V146" s="1" t="str">
        <f t="shared" si="20"/>
        <v>Nee</v>
      </c>
      <c r="W146" s="1" t="str">
        <f t="shared" si="21"/>
        <v>Nee</v>
      </c>
      <c r="X146" s="1" t="str">
        <f t="shared" si="22"/>
        <v>Nee</v>
      </c>
      <c r="Z146" s="1" t="s">
        <v>341</v>
      </c>
      <c r="AA146" s="1" t="s">
        <v>341</v>
      </c>
      <c r="AB146" s="1" t="s">
        <v>341</v>
      </c>
      <c r="AC146" s="1" t="s">
        <v>339</v>
      </c>
      <c r="AD146" s="1" t="s">
        <v>339</v>
      </c>
      <c r="AE146" s="1" t="s">
        <v>341</v>
      </c>
      <c r="AF146" s="1" t="s">
        <v>341</v>
      </c>
      <c r="AG146" s="1" t="s">
        <v>341</v>
      </c>
      <c r="AH146" s="1" t="s">
        <v>341</v>
      </c>
      <c r="AI146" s="1" t="s">
        <v>341</v>
      </c>
      <c r="AK146" s="1" t="s">
        <v>341</v>
      </c>
      <c r="AL146" s="1" t="s">
        <v>341</v>
      </c>
      <c r="AM146" s="1" t="s">
        <v>341</v>
      </c>
      <c r="AN146" s="1" t="s">
        <v>341</v>
      </c>
      <c r="AO146" s="1" t="s">
        <v>339</v>
      </c>
      <c r="AP146" s="1" t="s">
        <v>341</v>
      </c>
      <c r="AQ146" s="1" t="s">
        <v>341</v>
      </c>
      <c r="AS146" s="22"/>
    </row>
    <row r="147" spans="1:45" ht="14.4" hidden="1" customHeight="1" outlineLevel="3" x14ac:dyDescent="0.3">
      <c r="A147" s="8" t="str">
        <f>L147</f>
        <v>IsParticulier</v>
      </c>
      <c r="B147" s="9"/>
      <c r="C147" s="9"/>
      <c r="E147" s="255"/>
      <c r="G147" s="247"/>
      <c r="I147" s="253"/>
      <c r="J147" s="174"/>
      <c r="K147" s="252" t="s">
        <v>95</v>
      </c>
      <c r="L147" s="18" t="s">
        <v>833</v>
      </c>
      <c r="R147" s="1"/>
      <c r="S147" s="1"/>
      <c r="T147" s="1"/>
      <c r="V147" s="1" t="str">
        <f t="shared" si="20"/>
        <v>Nvt</v>
      </c>
      <c r="W147" s="1" t="str">
        <f t="shared" si="21"/>
        <v>Nvt</v>
      </c>
      <c r="X147" s="1" t="str">
        <f t="shared" si="22"/>
        <v>Nvt</v>
      </c>
      <c r="Z147" s="1" t="s">
        <v>339</v>
      </c>
      <c r="AA147" s="1" t="s">
        <v>339</v>
      </c>
      <c r="AB147" s="1" t="s">
        <v>339</v>
      </c>
      <c r="AC147" s="1" t="s">
        <v>339</v>
      </c>
      <c r="AD147" s="1" t="s">
        <v>339</v>
      </c>
      <c r="AE147" s="1" t="s">
        <v>339</v>
      </c>
      <c r="AF147" s="1" t="s">
        <v>339</v>
      </c>
      <c r="AG147" s="1" t="s">
        <v>339</v>
      </c>
      <c r="AH147" s="1" t="s">
        <v>339</v>
      </c>
      <c r="AI147" s="1" t="s">
        <v>339</v>
      </c>
      <c r="AK147" s="1" t="s">
        <v>339</v>
      </c>
      <c r="AL147" s="1" t="s">
        <v>339</v>
      </c>
      <c r="AM147" s="1" t="s">
        <v>339</v>
      </c>
      <c r="AN147" s="1" t="s">
        <v>339</v>
      </c>
      <c r="AO147" s="1" t="s">
        <v>339</v>
      </c>
      <c r="AP147" s="1" t="s">
        <v>339</v>
      </c>
      <c r="AQ147" s="1" t="s">
        <v>339</v>
      </c>
      <c r="AS147" s="165"/>
    </row>
    <row r="148" spans="1:45" ht="14.4" hidden="1" customHeight="1" outlineLevel="3" x14ac:dyDescent="0.3">
      <c r="A148" s="3" t="str">
        <f t="shared" ref="A148:A196" si="24">L148</f>
        <v>Aansluitwijze</v>
      </c>
      <c r="B148" s="9"/>
      <c r="C148" s="9"/>
      <c r="E148" s="255"/>
      <c r="G148" s="247"/>
      <c r="I148" s="253"/>
      <c r="J148" s="174"/>
      <c r="K148" s="252"/>
      <c r="L148" s="14" t="s">
        <v>23</v>
      </c>
      <c r="R148" s="1"/>
      <c r="S148" s="1"/>
      <c r="T148" s="1"/>
      <c r="V148" s="1" t="str">
        <f t="shared" si="20"/>
        <v>Nvt</v>
      </c>
      <c r="W148" s="1" t="str">
        <f t="shared" si="21"/>
        <v>Nvt</v>
      </c>
      <c r="X148" s="1" t="str">
        <f t="shared" si="22"/>
        <v>Nvt</v>
      </c>
      <c r="Z148" s="1" t="s">
        <v>339</v>
      </c>
      <c r="AA148" s="1" t="s">
        <v>339</v>
      </c>
      <c r="AB148" s="1" t="s">
        <v>339</v>
      </c>
      <c r="AC148" s="1" t="s">
        <v>339</v>
      </c>
      <c r="AD148" s="1" t="s">
        <v>339</v>
      </c>
      <c r="AE148" s="1" t="s">
        <v>339</v>
      </c>
      <c r="AF148" s="1" t="s">
        <v>339</v>
      </c>
      <c r="AG148" s="1" t="s">
        <v>339</v>
      </c>
      <c r="AH148" s="1" t="s">
        <v>339</v>
      </c>
      <c r="AI148" s="1" t="s">
        <v>339</v>
      </c>
      <c r="AK148" s="1" t="s">
        <v>339</v>
      </c>
      <c r="AL148" s="1" t="s">
        <v>339</v>
      </c>
      <c r="AM148" s="1" t="s">
        <v>339</v>
      </c>
      <c r="AN148" s="1" t="s">
        <v>339</v>
      </c>
      <c r="AO148" s="1" t="s">
        <v>339</v>
      </c>
      <c r="AP148" s="1" t="s">
        <v>339</v>
      </c>
      <c r="AQ148" s="1" t="s">
        <v>339</v>
      </c>
      <c r="AS148" s="165"/>
    </row>
    <row r="149" spans="1:45" ht="14.4" hidden="1" customHeight="1" outlineLevel="3" x14ac:dyDescent="0.3">
      <c r="A149" s="3" t="str">
        <f t="shared" si="24"/>
        <v>Aansluitleiding [+]</v>
      </c>
      <c r="B149" s="9"/>
      <c r="C149" s="9"/>
      <c r="E149" s="255"/>
      <c r="G149" s="247"/>
      <c r="I149" s="253"/>
      <c r="J149" s="174"/>
      <c r="K149" s="252"/>
      <c r="L149" s="14" t="s">
        <v>189</v>
      </c>
      <c r="R149" s="1"/>
      <c r="S149" s="1"/>
      <c r="T149" s="1"/>
      <c r="V149" s="1" t="str">
        <f t="shared" si="20"/>
        <v>Nvt</v>
      </c>
      <c r="W149" s="1" t="str">
        <f t="shared" si="21"/>
        <v>Nvt</v>
      </c>
      <c r="X149" s="1" t="str">
        <f t="shared" si="22"/>
        <v>Nvt</v>
      </c>
      <c r="Z149" s="1" t="s">
        <v>339</v>
      </c>
      <c r="AA149" s="1" t="s">
        <v>339</v>
      </c>
      <c r="AB149" s="1" t="s">
        <v>339</v>
      </c>
      <c r="AC149" s="1" t="s">
        <v>339</v>
      </c>
      <c r="AD149" s="1" t="s">
        <v>339</v>
      </c>
      <c r="AE149" s="1" t="s">
        <v>339</v>
      </c>
      <c r="AF149" s="1" t="s">
        <v>339</v>
      </c>
      <c r="AG149" s="1" t="s">
        <v>339</v>
      </c>
      <c r="AH149" s="1" t="s">
        <v>339</v>
      </c>
      <c r="AI149" s="1" t="s">
        <v>339</v>
      </c>
      <c r="AK149" s="1" t="s">
        <v>339</v>
      </c>
      <c r="AL149" s="1" t="s">
        <v>339</v>
      </c>
      <c r="AM149" s="1" t="s">
        <v>339</v>
      </c>
      <c r="AN149" s="1" t="s">
        <v>339</v>
      </c>
      <c r="AO149" s="1" t="s">
        <v>339</v>
      </c>
      <c r="AP149" s="1" t="s">
        <v>339</v>
      </c>
      <c r="AQ149" s="1" t="s">
        <v>339</v>
      </c>
      <c r="AS149" s="165"/>
    </row>
    <row r="150" spans="1:45" ht="14.4" hidden="1" customHeight="1" outlineLevel="4" x14ac:dyDescent="0.3">
      <c r="A150" s="8" t="str">
        <f>N150</f>
        <v>Bescherming</v>
      </c>
      <c r="B150" s="9"/>
      <c r="C150" s="9"/>
      <c r="E150" s="255"/>
      <c r="G150" s="247"/>
      <c r="I150" s="253"/>
      <c r="J150" s="174"/>
      <c r="K150" s="252"/>
      <c r="M150" s="251" t="s">
        <v>44</v>
      </c>
      <c r="N150" s="18" t="s">
        <v>834</v>
      </c>
      <c r="R150" s="1"/>
      <c r="S150" s="1"/>
      <c r="T150" s="1"/>
      <c r="V150" s="1" t="str">
        <f t="shared" si="20"/>
        <v>Nvt</v>
      </c>
      <c r="W150" s="1" t="str">
        <f t="shared" si="21"/>
        <v>Nvt</v>
      </c>
      <c r="X150" s="1" t="str">
        <f t="shared" si="22"/>
        <v>Nvt</v>
      </c>
      <c r="Z150" s="1" t="s">
        <v>339</v>
      </c>
      <c r="AA150" s="1" t="s">
        <v>339</v>
      </c>
      <c r="AB150" s="1" t="s">
        <v>339</v>
      </c>
      <c r="AC150" s="1" t="s">
        <v>339</v>
      </c>
      <c r="AD150" s="1" t="s">
        <v>339</v>
      </c>
      <c r="AE150" s="1" t="s">
        <v>339</v>
      </c>
      <c r="AF150" s="1" t="s">
        <v>339</v>
      </c>
      <c r="AG150" s="1" t="s">
        <v>339</v>
      </c>
      <c r="AH150" s="1" t="s">
        <v>339</v>
      </c>
      <c r="AI150" s="1" t="s">
        <v>339</v>
      </c>
      <c r="AK150" s="1" t="s">
        <v>339</v>
      </c>
      <c r="AL150" s="1" t="s">
        <v>339</v>
      </c>
      <c r="AM150" s="1" t="s">
        <v>339</v>
      </c>
      <c r="AN150" s="1" t="s">
        <v>339</v>
      </c>
      <c r="AO150" s="1" t="s">
        <v>339</v>
      </c>
      <c r="AP150" s="1" t="s">
        <v>339</v>
      </c>
      <c r="AQ150" s="1" t="s">
        <v>339</v>
      </c>
      <c r="AS150" s="165"/>
    </row>
    <row r="151" spans="1:45" ht="14.4" hidden="1" customHeight="1" outlineLevel="4" x14ac:dyDescent="0.3">
      <c r="A151" s="8" t="str">
        <f t="shared" ref="A151:A158" si="25">N151</f>
        <v>Diameter</v>
      </c>
      <c r="B151" s="9"/>
      <c r="C151" s="9"/>
      <c r="E151" s="255"/>
      <c r="G151" s="247"/>
      <c r="I151" s="253"/>
      <c r="J151" s="174"/>
      <c r="K151" s="252"/>
      <c r="M151" s="251"/>
      <c r="N151" s="18" t="s">
        <v>43</v>
      </c>
      <c r="R151" s="1"/>
      <c r="S151" s="1"/>
      <c r="T151" s="1"/>
      <c r="V151" s="1" t="str">
        <f t="shared" si="20"/>
        <v>Nvt</v>
      </c>
      <c r="W151" s="1" t="str">
        <f t="shared" si="21"/>
        <v>Nvt</v>
      </c>
      <c r="X151" s="1" t="str">
        <f t="shared" si="22"/>
        <v>Nvt</v>
      </c>
      <c r="Z151" s="1" t="s">
        <v>339</v>
      </c>
      <c r="AA151" s="1" t="s">
        <v>339</v>
      </c>
      <c r="AB151" s="1" t="s">
        <v>339</v>
      </c>
      <c r="AC151" s="1" t="s">
        <v>339</v>
      </c>
      <c r="AD151" s="1" t="s">
        <v>339</v>
      </c>
      <c r="AE151" s="1" t="s">
        <v>339</v>
      </c>
      <c r="AF151" s="1" t="s">
        <v>339</v>
      </c>
      <c r="AG151" s="1" t="s">
        <v>339</v>
      </c>
      <c r="AH151" s="1" t="s">
        <v>339</v>
      </c>
      <c r="AI151" s="1" t="s">
        <v>339</v>
      </c>
      <c r="AK151" s="1" t="s">
        <v>339</v>
      </c>
      <c r="AL151" s="1" t="s">
        <v>339</v>
      </c>
      <c r="AM151" s="1" t="s">
        <v>339</v>
      </c>
      <c r="AN151" s="1" t="s">
        <v>339</v>
      </c>
      <c r="AO151" s="1" t="s">
        <v>339</v>
      </c>
      <c r="AP151" s="1" t="s">
        <v>339</v>
      </c>
      <c r="AQ151" s="1" t="s">
        <v>339</v>
      </c>
      <c r="AS151" s="165"/>
    </row>
    <row r="152" spans="1:45" ht="14.4" hidden="1" customHeight="1" outlineLevel="4" x14ac:dyDescent="0.3">
      <c r="A152" s="8" t="str">
        <f t="shared" si="25"/>
        <v>Materiaal</v>
      </c>
      <c r="B152" s="9"/>
      <c r="C152" s="9"/>
      <c r="E152" s="255"/>
      <c r="G152" s="247"/>
      <c r="I152" s="253"/>
      <c r="J152" s="174"/>
      <c r="K152" s="252"/>
      <c r="M152" s="251"/>
      <c r="N152" s="18" t="s">
        <v>41</v>
      </c>
      <c r="R152" s="1"/>
      <c r="S152" s="1"/>
      <c r="T152" s="1"/>
      <c r="V152" s="1" t="str">
        <f t="shared" si="20"/>
        <v>Nvt</v>
      </c>
      <c r="W152" s="1" t="str">
        <f t="shared" si="21"/>
        <v>Nvt</v>
      </c>
      <c r="X152" s="1" t="str">
        <f t="shared" si="22"/>
        <v>Nvt</v>
      </c>
      <c r="Z152" s="1" t="s">
        <v>339</v>
      </c>
      <c r="AA152" s="1" t="s">
        <v>339</v>
      </c>
      <c r="AB152" s="1" t="s">
        <v>339</v>
      </c>
      <c r="AC152" s="1" t="s">
        <v>339</v>
      </c>
      <c r="AD152" s="1" t="s">
        <v>339</v>
      </c>
      <c r="AE152" s="1" t="s">
        <v>339</v>
      </c>
      <c r="AF152" s="1" t="s">
        <v>339</v>
      </c>
      <c r="AG152" s="1" t="s">
        <v>339</v>
      </c>
      <c r="AH152" s="1" t="s">
        <v>339</v>
      </c>
      <c r="AI152" s="1" t="s">
        <v>339</v>
      </c>
      <c r="AK152" s="1" t="s">
        <v>339</v>
      </c>
      <c r="AL152" s="1" t="s">
        <v>339</v>
      </c>
      <c r="AM152" s="1" t="s">
        <v>339</v>
      </c>
      <c r="AN152" s="1" t="s">
        <v>339</v>
      </c>
      <c r="AO152" s="1" t="s">
        <v>339</v>
      </c>
      <c r="AP152" s="1" t="s">
        <v>339</v>
      </c>
      <c r="AQ152" s="1" t="s">
        <v>339</v>
      </c>
      <c r="AS152" s="165"/>
    </row>
    <row r="153" spans="1:45" ht="14.4" hidden="1" customHeight="1" outlineLevel="4" x14ac:dyDescent="0.3">
      <c r="A153" s="8" t="str">
        <f t="shared" si="25"/>
        <v>Wanddikte</v>
      </c>
      <c r="B153" s="9"/>
      <c r="C153" s="9"/>
      <c r="E153" s="255"/>
      <c r="G153" s="247"/>
      <c r="I153" s="253"/>
      <c r="J153" s="174"/>
      <c r="K153" s="252"/>
      <c r="M153" s="251"/>
      <c r="N153" s="18" t="s">
        <v>835</v>
      </c>
      <c r="R153" s="1"/>
      <c r="S153" s="1"/>
      <c r="T153" s="1"/>
      <c r="V153" s="1" t="str">
        <f t="shared" si="20"/>
        <v>Nvt</v>
      </c>
      <c r="W153" s="1" t="str">
        <f t="shared" si="21"/>
        <v>Nvt</v>
      </c>
      <c r="X153" s="1" t="str">
        <f t="shared" si="22"/>
        <v>Nvt</v>
      </c>
      <c r="Z153" s="1" t="s">
        <v>339</v>
      </c>
      <c r="AA153" s="1" t="s">
        <v>339</v>
      </c>
      <c r="AB153" s="1" t="s">
        <v>339</v>
      </c>
      <c r="AC153" s="1" t="s">
        <v>339</v>
      </c>
      <c r="AD153" s="1" t="s">
        <v>339</v>
      </c>
      <c r="AE153" s="1" t="s">
        <v>339</v>
      </c>
      <c r="AF153" s="1" t="s">
        <v>339</v>
      </c>
      <c r="AG153" s="1" t="s">
        <v>339</v>
      </c>
      <c r="AH153" s="1" t="s">
        <v>339</v>
      </c>
      <c r="AI153" s="1" t="s">
        <v>339</v>
      </c>
      <c r="AK153" s="1" t="s">
        <v>339</v>
      </c>
      <c r="AL153" s="1" t="s">
        <v>339</v>
      </c>
      <c r="AM153" s="1" t="s">
        <v>339</v>
      </c>
      <c r="AN153" s="1" t="s">
        <v>339</v>
      </c>
      <c r="AO153" s="1" t="s">
        <v>339</v>
      </c>
      <c r="AP153" s="1" t="s">
        <v>339</v>
      </c>
      <c r="AQ153" s="1" t="s">
        <v>339</v>
      </c>
      <c r="AS153" s="165"/>
    </row>
    <row r="154" spans="1:45" ht="14.4" hidden="1" customHeight="1" outlineLevel="4" x14ac:dyDescent="0.3">
      <c r="A154" s="8" t="str">
        <f t="shared" si="25"/>
        <v>Lengte</v>
      </c>
      <c r="B154" s="9"/>
      <c r="C154" s="9"/>
      <c r="E154" s="255"/>
      <c r="G154" s="247"/>
      <c r="I154" s="253"/>
      <c r="J154" s="174"/>
      <c r="K154" s="252"/>
      <c r="M154" s="251"/>
      <c r="N154" s="18" t="s">
        <v>45</v>
      </c>
      <c r="R154" s="1"/>
      <c r="S154" s="1"/>
      <c r="T154" s="1"/>
      <c r="V154" s="1" t="str">
        <f t="shared" si="20"/>
        <v>Nvt</v>
      </c>
      <c r="W154" s="1" t="str">
        <f t="shared" si="21"/>
        <v>Nvt</v>
      </c>
      <c r="X154" s="1" t="str">
        <f t="shared" si="22"/>
        <v>Nvt</v>
      </c>
      <c r="Z154" s="1" t="s">
        <v>339</v>
      </c>
      <c r="AA154" s="1" t="s">
        <v>339</v>
      </c>
      <c r="AB154" s="1" t="s">
        <v>339</v>
      </c>
      <c r="AC154" s="1" t="s">
        <v>339</v>
      </c>
      <c r="AD154" s="1" t="s">
        <v>339</v>
      </c>
      <c r="AE154" s="1" t="s">
        <v>339</v>
      </c>
      <c r="AF154" s="1" t="s">
        <v>339</v>
      </c>
      <c r="AG154" s="1" t="s">
        <v>339</v>
      </c>
      <c r="AH154" s="1" t="s">
        <v>339</v>
      </c>
      <c r="AI154" s="1" t="s">
        <v>339</v>
      </c>
      <c r="AK154" s="1" t="s">
        <v>339</v>
      </c>
      <c r="AL154" s="1" t="s">
        <v>339</v>
      </c>
      <c r="AM154" s="1" t="s">
        <v>339</v>
      </c>
      <c r="AN154" s="1" t="s">
        <v>339</v>
      </c>
      <c r="AO154" s="1" t="s">
        <v>339</v>
      </c>
      <c r="AP154" s="1" t="s">
        <v>339</v>
      </c>
      <c r="AQ154" s="1" t="s">
        <v>339</v>
      </c>
      <c r="AS154" s="165"/>
    </row>
    <row r="155" spans="1:45" ht="14.4" hidden="1" customHeight="1" outlineLevel="4" x14ac:dyDescent="0.3">
      <c r="A155" s="3" t="str">
        <f t="shared" si="25"/>
        <v>LijnGeometrie [+]</v>
      </c>
      <c r="B155" s="9"/>
      <c r="C155" s="9"/>
      <c r="E155" s="255"/>
      <c r="G155" s="247"/>
      <c r="I155" s="253"/>
      <c r="J155" s="174"/>
      <c r="K155" s="252"/>
      <c r="M155" s="251"/>
      <c r="N155" s="14" t="s">
        <v>188</v>
      </c>
      <c r="R155" s="1"/>
      <c r="S155" s="1"/>
      <c r="T155" s="1"/>
      <c r="V155" s="1" t="str">
        <f t="shared" si="20"/>
        <v>Nvt</v>
      </c>
      <c r="W155" s="1" t="str">
        <f t="shared" si="21"/>
        <v>Nvt</v>
      </c>
      <c r="X155" s="1" t="str">
        <f t="shared" si="22"/>
        <v>Nvt</v>
      </c>
      <c r="Z155" s="1" t="s">
        <v>339</v>
      </c>
      <c r="AA155" s="1" t="s">
        <v>339</v>
      </c>
      <c r="AB155" s="1" t="s">
        <v>339</v>
      </c>
      <c r="AC155" s="1" t="s">
        <v>339</v>
      </c>
      <c r="AD155" s="1" t="s">
        <v>339</v>
      </c>
      <c r="AE155" s="1" t="s">
        <v>339</v>
      </c>
      <c r="AF155" s="1" t="s">
        <v>339</v>
      </c>
      <c r="AG155" s="1" t="s">
        <v>339</v>
      </c>
      <c r="AH155" s="1" t="s">
        <v>339</v>
      </c>
      <c r="AI155" s="1" t="s">
        <v>339</v>
      </c>
      <c r="AK155" s="1" t="s">
        <v>339</v>
      </c>
      <c r="AL155" s="1" t="s">
        <v>339</v>
      </c>
      <c r="AM155" s="1" t="s">
        <v>339</v>
      </c>
      <c r="AN155" s="1" t="s">
        <v>339</v>
      </c>
      <c r="AO155" s="1" t="s">
        <v>339</v>
      </c>
      <c r="AP155" s="1" t="s">
        <v>339</v>
      </c>
      <c r="AQ155" s="1" t="s">
        <v>339</v>
      </c>
      <c r="AS155" s="165"/>
    </row>
    <row r="156" spans="1:45" ht="14.4" hidden="1" customHeight="1" outlineLevel="5" x14ac:dyDescent="0.3">
      <c r="A156" s="8" t="str">
        <f>P156</f>
        <v>Lijnpunten</v>
      </c>
      <c r="B156" s="9"/>
      <c r="C156" s="9"/>
      <c r="E156" s="255"/>
      <c r="G156" s="247"/>
      <c r="I156" s="253"/>
      <c r="J156" s="174"/>
      <c r="K156" s="252"/>
      <c r="M156" s="251"/>
      <c r="O156" s="251" t="s">
        <v>46</v>
      </c>
      <c r="P156" s="8" t="s">
        <v>47</v>
      </c>
      <c r="R156" s="1"/>
      <c r="S156" s="1"/>
      <c r="T156" s="1"/>
      <c r="V156" s="1" t="str">
        <f t="shared" si="20"/>
        <v>Nvt</v>
      </c>
      <c r="W156" s="1" t="str">
        <f t="shared" si="21"/>
        <v>Nvt</v>
      </c>
      <c r="X156" s="1" t="str">
        <f t="shared" si="22"/>
        <v>Nvt</v>
      </c>
      <c r="Z156" s="1" t="s">
        <v>339</v>
      </c>
      <c r="AA156" s="1" t="s">
        <v>339</v>
      </c>
      <c r="AB156" s="1" t="s">
        <v>339</v>
      </c>
      <c r="AC156" s="1" t="s">
        <v>339</v>
      </c>
      <c r="AD156" s="1" t="s">
        <v>339</v>
      </c>
      <c r="AE156" s="1" t="s">
        <v>339</v>
      </c>
      <c r="AF156" s="1" t="s">
        <v>339</v>
      </c>
      <c r="AG156" s="1" t="s">
        <v>339</v>
      </c>
      <c r="AH156" s="1" t="s">
        <v>339</v>
      </c>
      <c r="AI156" s="1" t="s">
        <v>339</v>
      </c>
      <c r="AK156" s="1" t="s">
        <v>339</v>
      </c>
      <c r="AL156" s="1" t="s">
        <v>339</v>
      </c>
      <c r="AM156" s="1" t="s">
        <v>339</v>
      </c>
      <c r="AN156" s="1" t="s">
        <v>339</v>
      </c>
      <c r="AO156" s="1" t="s">
        <v>339</v>
      </c>
      <c r="AP156" s="1" t="s">
        <v>339</v>
      </c>
      <c r="AQ156" s="1" t="s">
        <v>339</v>
      </c>
      <c r="AS156" s="165"/>
    </row>
    <row r="157" spans="1:45" ht="14.4" hidden="1" customHeight="1" outlineLevel="5" x14ac:dyDescent="0.3">
      <c r="A157" s="3" t="str">
        <f>P157</f>
        <v>Referentiemaatvoering</v>
      </c>
      <c r="B157" s="9"/>
      <c r="C157" s="9"/>
      <c r="E157" s="255"/>
      <c r="G157" s="247"/>
      <c r="I157" s="253"/>
      <c r="J157" s="174"/>
      <c r="K157" s="252"/>
      <c r="M157" s="251"/>
      <c r="O157" s="251"/>
      <c r="P157" s="3" t="s">
        <v>48</v>
      </c>
      <c r="R157" s="1"/>
      <c r="S157" s="1"/>
      <c r="T157" s="1"/>
      <c r="V157" s="1" t="str">
        <f t="shared" si="20"/>
        <v>Nvt</v>
      </c>
      <c r="W157" s="1" t="str">
        <f t="shared" si="21"/>
        <v>Nvt</v>
      </c>
      <c r="X157" s="1" t="str">
        <f t="shared" si="22"/>
        <v>Nvt</v>
      </c>
      <c r="Z157" s="1" t="s">
        <v>339</v>
      </c>
      <c r="AA157" s="1" t="s">
        <v>339</v>
      </c>
      <c r="AB157" s="1" t="s">
        <v>339</v>
      </c>
      <c r="AC157" s="1" t="s">
        <v>339</v>
      </c>
      <c r="AD157" s="1" t="s">
        <v>339</v>
      </c>
      <c r="AE157" s="1" t="s">
        <v>339</v>
      </c>
      <c r="AF157" s="1" t="s">
        <v>339</v>
      </c>
      <c r="AG157" s="1" t="s">
        <v>339</v>
      </c>
      <c r="AH157" s="1" t="s">
        <v>339</v>
      </c>
      <c r="AI157" s="1" t="s">
        <v>339</v>
      </c>
      <c r="AK157" s="1" t="s">
        <v>339</v>
      </c>
      <c r="AL157" s="1" t="s">
        <v>339</v>
      </c>
      <c r="AM157" s="1" t="s">
        <v>339</v>
      </c>
      <c r="AN157" s="1" t="s">
        <v>339</v>
      </c>
      <c r="AO157" s="1" t="s">
        <v>339</v>
      </c>
      <c r="AP157" s="1" t="s">
        <v>339</v>
      </c>
      <c r="AQ157" s="1" t="s">
        <v>339</v>
      </c>
      <c r="AS157" s="165"/>
    </row>
    <row r="158" spans="1:45" ht="14.4" hidden="1" customHeight="1" outlineLevel="4" collapsed="1" x14ac:dyDescent="0.3">
      <c r="A158" s="8" t="str">
        <f t="shared" si="25"/>
        <v>Bewerking</v>
      </c>
      <c r="B158" s="9"/>
      <c r="C158" s="9"/>
      <c r="E158" s="255"/>
      <c r="G158" s="247"/>
      <c r="I158" s="253"/>
      <c r="J158" s="174"/>
      <c r="K158" s="252"/>
      <c r="M158" s="251"/>
      <c r="N158" s="18" t="s">
        <v>49</v>
      </c>
      <c r="R158" s="1"/>
      <c r="S158" s="1"/>
      <c r="T158" s="1"/>
      <c r="V158" s="1" t="str">
        <f t="shared" si="20"/>
        <v>Nvt</v>
      </c>
      <c r="W158" s="1" t="str">
        <f t="shared" si="21"/>
        <v>Nvt</v>
      </c>
      <c r="X158" s="1" t="str">
        <f t="shared" si="22"/>
        <v>Nvt</v>
      </c>
      <c r="Z158" s="1" t="s">
        <v>339</v>
      </c>
      <c r="AA158" s="1" t="s">
        <v>339</v>
      </c>
      <c r="AB158" s="1" t="s">
        <v>339</v>
      </c>
      <c r="AC158" s="1" t="s">
        <v>339</v>
      </c>
      <c r="AD158" s="1" t="s">
        <v>339</v>
      </c>
      <c r="AE158" s="1" t="s">
        <v>339</v>
      </c>
      <c r="AF158" s="1" t="s">
        <v>339</v>
      </c>
      <c r="AG158" s="1" t="s">
        <v>339</v>
      </c>
      <c r="AH158" s="1" t="s">
        <v>339</v>
      </c>
      <c r="AI158" s="1" t="s">
        <v>339</v>
      </c>
      <c r="AK158" s="1" t="s">
        <v>339</v>
      </c>
      <c r="AL158" s="1" t="s">
        <v>339</v>
      </c>
      <c r="AM158" s="1" t="s">
        <v>339</v>
      </c>
      <c r="AN158" s="1" t="s">
        <v>339</v>
      </c>
      <c r="AO158" s="1" t="s">
        <v>339</v>
      </c>
      <c r="AP158" s="1" t="s">
        <v>339</v>
      </c>
      <c r="AQ158" s="1" t="s">
        <v>339</v>
      </c>
      <c r="AS158" s="165"/>
    </row>
    <row r="159" spans="1:45" ht="14.4" hidden="1" customHeight="1" outlineLevel="3" collapsed="1" x14ac:dyDescent="0.3">
      <c r="A159" s="3" t="str">
        <f t="shared" si="24"/>
        <v>Aanboring [+]</v>
      </c>
      <c r="B159" s="9"/>
      <c r="C159" s="9"/>
      <c r="E159" s="255"/>
      <c r="G159" s="247"/>
      <c r="I159" s="253"/>
      <c r="J159" s="174"/>
      <c r="K159" s="252"/>
      <c r="L159" s="14" t="s">
        <v>186</v>
      </c>
      <c r="R159" s="1"/>
      <c r="S159" s="1"/>
      <c r="T159" s="1"/>
      <c r="V159" s="1" t="str">
        <f t="shared" si="20"/>
        <v>Nvt</v>
      </c>
      <c r="W159" s="1" t="str">
        <f t="shared" si="21"/>
        <v>Nvt</v>
      </c>
      <c r="X159" s="1" t="str">
        <f t="shared" si="22"/>
        <v>Nvt</v>
      </c>
      <c r="Z159" s="1" t="s">
        <v>339</v>
      </c>
      <c r="AA159" s="1" t="s">
        <v>339</v>
      </c>
      <c r="AB159" s="1" t="s">
        <v>339</v>
      </c>
      <c r="AC159" s="1" t="s">
        <v>339</v>
      </c>
      <c r="AD159" s="1" t="s">
        <v>339</v>
      </c>
      <c r="AE159" s="1" t="s">
        <v>339</v>
      </c>
      <c r="AF159" s="1" t="s">
        <v>339</v>
      </c>
      <c r="AG159" s="1" t="s">
        <v>339</v>
      </c>
      <c r="AH159" s="1" t="s">
        <v>339</v>
      </c>
      <c r="AI159" s="1" t="s">
        <v>339</v>
      </c>
      <c r="AK159" s="1" t="s">
        <v>339</v>
      </c>
      <c r="AL159" s="1" t="s">
        <v>339</v>
      </c>
      <c r="AM159" s="1" t="s">
        <v>339</v>
      </c>
      <c r="AN159" s="1" t="s">
        <v>339</v>
      </c>
      <c r="AO159" s="1" t="s">
        <v>339</v>
      </c>
      <c r="AP159" s="1" t="s">
        <v>339</v>
      </c>
      <c r="AQ159" s="1" t="s">
        <v>339</v>
      </c>
      <c r="AS159" s="165"/>
    </row>
    <row r="160" spans="1:45" ht="14.4" hidden="1" customHeight="1" outlineLevel="4" x14ac:dyDescent="0.3">
      <c r="A160" s="8" t="str">
        <f>N160</f>
        <v>Diameter</v>
      </c>
      <c r="B160" s="9"/>
      <c r="C160" s="9"/>
      <c r="E160" s="255"/>
      <c r="G160" s="247"/>
      <c r="I160" s="253"/>
      <c r="J160" s="174"/>
      <c r="K160" s="252"/>
      <c r="M160" s="251" t="s">
        <v>55</v>
      </c>
      <c r="N160" s="18" t="s">
        <v>43</v>
      </c>
      <c r="R160" s="1"/>
      <c r="S160" s="1"/>
      <c r="T160" s="1"/>
      <c r="V160" s="1" t="str">
        <f t="shared" si="20"/>
        <v>Nvt</v>
      </c>
      <c r="W160" s="1" t="str">
        <f t="shared" si="21"/>
        <v>Nvt</v>
      </c>
      <c r="X160" s="1" t="str">
        <f t="shared" si="22"/>
        <v>Nvt</v>
      </c>
      <c r="Z160" s="1" t="s">
        <v>339</v>
      </c>
      <c r="AA160" s="1" t="s">
        <v>339</v>
      </c>
      <c r="AB160" s="1" t="s">
        <v>339</v>
      </c>
      <c r="AC160" s="1" t="s">
        <v>339</v>
      </c>
      <c r="AD160" s="1" t="s">
        <v>339</v>
      </c>
      <c r="AE160" s="1" t="s">
        <v>339</v>
      </c>
      <c r="AF160" s="1" t="s">
        <v>339</v>
      </c>
      <c r="AG160" s="1" t="s">
        <v>339</v>
      </c>
      <c r="AH160" s="1" t="s">
        <v>339</v>
      </c>
      <c r="AI160" s="1" t="s">
        <v>339</v>
      </c>
      <c r="AK160" s="1" t="s">
        <v>339</v>
      </c>
      <c r="AL160" s="1" t="s">
        <v>339</v>
      </c>
      <c r="AM160" s="1" t="s">
        <v>339</v>
      </c>
      <c r="AN160" s="1" t="s">
        <v>339</v>
      </c>
      <c r="AO160" s="1" t="s">
        <v>339</v>
      </c>
      <c r="AP160" s="1" t="s">
        <v>339</v>
      </c>
      <c r="AQ160" s="1" t="s">
        <v>339</v>
      </c>
      <c r="AS160" s="165"/>
    </row>
    <row r="161" spans="1:45" ht="14.4" hidden="1" customHeight="1" outlineLevel="4" x14ac:dyDescent="0.3">
      <c r="A161" s="3" t="str">
        <f t="shared" ref="A161:A166" si="26">N161</f>
        <v>AansluitwijzeKraan</v>
      </c>
      <c r="B161" s="9"/>
      <c r="C161" s="9"/>
      <c r="E161" s="255"/>
      <c r="G161" s="247"/>
      <c r="I161" s="253"/>
      <c r="J161" s="174"/>
      <c r="K161" s="252"/>
      <c r="M161" s="251"/>
      <c r="N161" s="14" t="s">
        <v>836</v>
      </c>
      <c r="R161" s="1"/>
      <c r="S161" s="1"/>
      <c r="T161" s="1"/>
      <c r="V161" s="1" t="str">
        <f t="shared" si="20"/>
        <v>Nvt</v>
      </c>
      <c r="W161" s="1" t="str">
        <f t="shared" si="21"/>
        <v>Nvt</v>
      </c>
      <c r="X161" s="1" t="str">
        <f t="shared" si="22"/>
        <v>Nvt</v>
      </c>
      <c r="Z161" s="1" t="s">
        <v>339</v>
      </c>
      <c r="AA161" s="1" t="s">
        <v>339</v>
      </c>
      <c r="AB161" s="1" t="s">
        <v>339</v>
      </c>
      <c r="AC161" s="1" t="s">
        <v>339</v>
      </c>
      <c r="AD161" s="1" t="s">
        <v>339</v>
      </c>
      <c r="AE161" s="1" t="s">
        <v>339</v>
      </c>
      <c r="AF161" s="1" t="s">
        <v>339</v>
      </c>
      <c r="AG161" s="1" t="s">
        <v>339</v>
      </c>
      <c r="AH161" s="1" t="s">
        <v>339</v>
      </c>
      <c r="AI161" s="1" t="s">
        <v>339</v>
      </c>
      <c r="AK161" s="1" t="s">
        <v>339</v>
      </c>
      <c r="AL161" s="1" t="s">
        <v>339</v>
      </c>
      <c r="AM161" s="1" t="s">
        <v>339</v>
      </c>
      <c r="AN161" s="1" t="s">
        <v>339</v>
      </c>
      <c r="AO161" s="1" t="s">
        <v>339</v>
      </c>
      <c r="AP161" s="1" t="s">
        <v>339</v>
      </c>
      <c r="AQ161" s="1" t="s">
        <v>339</v>
      </c>
      <c r="AS161" s="165"/>
    </row>
    <row r="162" spans="1:45" ht="14.4" hidden="1" customHeight="1" outlineLevel="4" x14ac:dyDescent="0.3">
      <c r="A162" s="3" t="str">
        <f t="shared" si="26"/>
        <v>PuntGeometrie [+]</v>
      </c>
      <c r="B162" s="9"/>
      <c r="C162" s="9"/>
      <c r="E162" s="255"/>
      <c r="G162" s="247"/>
      <c r="I162" s="253"/>
      <c r="J162" s="174"/>
      <c r="K162" s="252"/>
      <c r="M162" s="251"/>
      <c r="N162" s="14" t="s">
        <v>181</v>
      </c>
      <c r="R162" s="1"/>
      <c r="S162" s="1"/>
      <c r="T162" s="1"/>
      <c r="V162" s="1" t="str">
        <f t="shared" si="20"/>
        <v>Nvt</v>
      </c>
      <c r="W162" s="1" t="str">
        <f t="shared" si="21"/>
        <v>Nvt</v>
      </c>
      <c r="X162" s="1" t="str">
        <f t="shared" si="22"/>
        <v>Nvt</v>
      </c>
      <c r="Z162" s="1" t="s">
        <v>339</v>
      </c>
      <c r="AA162" s="1" t="s">
        <v>339</v>
      </c>
      <c r="AB162" s="1" t="s">
        <v>339</v>
      </c>
      <c r="AC162" s="1" t="s">
        <v>339</v>
      </c>
      <c r="AD162" s="1" t="s">
        <v>339</v>
      </c>
      <c r="AE162" s="1" t="s">
        <v>339</v>
      </c>
      <c r="AF162" s="1" t="s">
        <v>339</v>
      </c>
      <c r="AG162" s="1" t="s">
        <v>339</v>
      </c>
      <c r="AH162" s="1" t="s">
        <v>339</v>
      </c>
      <c r="AI162" s="1" t="s">
        <v>339</v>
      </c>
      <c r="AK162" s="1" t="s">
        <v>339</v>
      </c>
      <c r="AL162" s="1" t="s">
        <v>339</v>
      </c>
      <c r="AM162" s="1" t="s">
        <v>339</v>
      </c>
      <c r="AN162" s="1" t="s">
        <v>339</v>
      </c>
      <c r="AO162" s="1" t="s">
        <v>339</v>
      </c>
      <c r="AP162" s="1" t="s">
        <v>339</v>
      </c>
      <c r="AQ162" s="1" t="s">
        <v>339</v>
      </c>
      <c r="AS162" s="165"/>
    </row>
    <row r="163" spans="1:45" ht="14.4" hidden="1" customHeight="1" outlineLevel="5" x14ac:dyDescent="0.3">
      <c r="A163" s="8" t="str">
        <f>P163</f>
        <v>Hoek</v>
      </c>
      <c r="B163" s="9"/>
      <c r="C163" s="9"/>
      <c r="E163" s="255"/>
      <c r="G163" s="247"/>
      <c r="I163" s="253"/>
      <c r="J163" s="174"/>
      <c r="K163" s="252"/>
      <c r="M163" s="251"/>
      <c r="O163" s="251" t="s">
        <v>52</v>
      </c>
      <c r="P163" s="8" t="s">
        <v>53</v>
      </c>
      <c r="R163" s="1"/>
      <c r="S163" s="1"/>
      <c r="T163" s="1"/>
      <c r="V163" s="1" t="str">
        <f t="shared" si="20"/>
        <v>Nvt</v>
      </c>
      <c r="W163" s="1" t="str">
        <f t="shared" si="21"/>
        <v>Nvt</v>
      </c>
      <c r="X163" s="1" t="str">
        <f t="shared" si="22"/>
        <v>Nvt</v>
      </c>
      <c r="Z163" s="1" t="s">
        <v>339</v>
      </c>
      <c r="AA163" s="1" t="s">
        <v>339</v>
      </c>
      <c r="AB163" s="1" t="s">
        <v>339</v>
      </c>
      <c r="AC163" s="1" t="s">
        <v>339</v>
      </c>
      <c r="AD163" s="1" t="s">
        <v>339</v>
      </c>
      <c r="AE163" s="1" t="s">
        <v>339</v>
      </c>
      <c r="AF163" s="1" t="s">
        <v>339</v>
      </c>
      <c r="AG163" s="1" t="s">
        <v>339</v>
      </c>
      <c r="AH163" s="1" t="s">
        <v>339</v>
      </c>
      <c r="AI163" s="1" t="s">
        <v>339</v>
      </c>
      <c r="AK163" s="1" t="s">
        <v>339</v>
      </c>
      <c r="AL163" s="1" t="s">
        <v>339</v>
      </c>
      <c r="AM163" s="1" t="s">
        <v>339</v>
      </c>
      <c r="AN163" s="1" t="s">
        <v>339</v>
      </c>
      <c r="AO163" s="1" t="s">
        <v>339</v>
      </c>
      <c r="AP163" s="1" t="s">
        <v>339</v>
      </c>
      <c r="AQ163" s="1" t="s">
        <v>339</v>
      </c>
      <c r="AS163" s="165"/>
    </row>
    <row r="164" spans="1:45" ht="14.4" hidden="1" customHeight="1" outlineLevel="5" x14ac:dyDescent="0.3">
      <c r="A164" s="8" t="str">
        <f t="shared" ref="A164:A165" si="27">P164</f>
        <v>Punt</v>
      </c>
      <c r="B164" s="9"/>
      <c r="C164" s="9"/>
      <c r="E164" s="255"/>
      <c r="G164" s="247"/>
      <c r="I164" s="253"/>
      <c r="J164" s="174"/>
      <c r="K164" s="252"/>
      <c r="M164" s="251"/>
      <c r="O164" s="251"/>
      <c r="P164" s="8" t="s">
        <v>54</v>
      </c>
      <c r="R164" s="1"/>
      <c r="S164" s="1"/>
      <c r="T164" s="1"/>
      <c r="V164" s="1" t="str">
        <f t="shared" si="20"/>
        <v>Nvt</v>
      </c>
      <c r="W164" s="1" t="str">
        <f t="shared" si="21"/>
        <v>Nvt</v>
      </c>
      <c r="X164" s="1" t="str">
        <f t="shared" si="22"/>
        <v>Nvt</v>
      </c>
      <c r="Z164" s="1" t="s">
        <v>339</v>
      </c>
      <c r="AA164" s="1" t="s">
        <v>339</v>
      </c>
      <c r="AB164" s="1" t="s">
        <v>339</v>
      </c>
      <c r="AC164" s="1" t="s">
        <v>339</v>
      </c>
      <c r="AD164" s="1" t="s">
        <v>339</v>
      </c>
      <c r="AE164" s="1" t="s">
        <v>339</v>
      </c>
      <c r="AF164" s="1" t="s">
        <v>339</v>
      </c>
      <c r="AG164" s="1" t="s">
        <v>339</v>
      </c>
      <c r="AH164" s="1" t="s">
        <v>339</v>
      </c>
      <c r="AI164" s="1" t="s">
        <v>339</v>
      </c>
      <c r="AK164" s="1" t="s">
        <v>339</v>
      </c>
      <c r="AL164" s="1" t="s">
        <v>339</v>
      </c>
      <c r="AM164" s="1" t="s">
        <v>339</v>
      </c>
      <c r="AN164" s="1" t="s">
        <v>339</v>
      </c>
      <c r="AO164" s="1" t="s">
        <v>339</v>
      </c>
      <c r="AP164" s="1" t="s">
        <v>339</v>
      </c>
      <c r="AQ164" s="1" t="s">
        <v>339</v>
      </c>
      <c r="AS164" s="165"/>
    </row>
    <row r="165" spans="1:45" ht="14.4" hidden="1" customHeight="1" outlineLevel="5" x14ac:dyDescent="0.3">
      <c r="A165" s="3" t="str">
        <f t="shared" si="27"/>
        <v>Referntiemaatvoering</v>
      </c>
      <c r="B165" s="9"/>
      <c r="C165" s="9"/>
      <c r="E165" s="255"/>
      <c r="G165" s="247"/>
      <c r="I165" s="253"/>
      <c r="J165" s="174"/>
      <c r="K165" s="252"/>
      <c r="M165" s="251"/>
      <c r="O165" s="251"/>
      <c r="P165" s="3" t="s">
        <v>837</v>
      </c>
      <c r="R165" s="1"/>
      <c r="S165" s="1"/>
      <c r="T165" s="1"/>
      <c r="V165" s="1" t="str">
        <f t="shared" si="20"/>
        <v>Nvt</v>
      </c>
      <c r="W165" s="1" t="str">
        <f t="shared" si="21"/>
        <v>Nvt</v>
      </c>
      <c r="X165" s="1" t="str">
        <f t="shared" si="22"/>
        <v>Nvt</v>
      </c>
      <c r="Z165" s="1" t="s">
        <v>339</v>
      </c>
      <c r="AA165" s="1" t="s">
        <v>339</v>
      </c>
      <c r="AB165" s="1" t="s">
        <v>339</v>
      </c>
      <c r="AC165" s="1" t="s">
        <v>339</v>
      </c>
      <c r="AD165" s="1" t="s">
        <v>339</v>
      </c>
      <c r="AE165" s="1" t="s">
        <v>339</v>
      </c>
      <c r="AF165" s="1" t="s">
        <v>339</v>
      </c>
      <c r="AG165" s="1" t="s">
        <v>339</v>
      </c>
      <c r="AH165" s="1" t="s">
        <v>339</v>
      </c>
      <c r="AI165" s="1" t="s">
        <v>339</v>
      </c>
      <c r="AK165" s="1" t="s">
        <v>339</v>
      </c>
      <c r="AL165" s="1" t="s">
        <v>339</v>
      </c>
      <c r="AM165" s="1" t="s">
        <v>339</v>
      </c>
      <c r="AN165" s="1" t="s">
        <v>339</v>
      </c>
      <c r="AO165" s="1" t="s">
        <v>339</v>
      </c>
      <c r="AP165" s="1" t="s">
        <v>339</v>
      </c>
      <c r="AQ165" s="1" t="s">
        <v>339</v>
      </c>
      <c r="AS165" s="165"/>
    </row>
    <row r="166" spans="1:45" ht="14.4" hidden="1" customHeight="1" outlineLevel="4" collapsed="1" x14ac:dyDescent="0.3">
      <c r="A166" s="8" t="str">
        <f t="shared" si="26"/>
        <v>Bewerking</v>
      </c>
      <c r="B166" s="9"/>
      <c r="C166" s="9"/>
      <c r="E166" s="255"/>
      <c r="G166" s="247"/>
      <c r="I166" s="253"/>
      <c r="J166" s="174"/>
      <c r="K166" s="252"/>
      <c r="M166" s="251"/>
      <c r="N166" s="18" t="s">
        <v>49</v>
      </c>
      <c r="R166" s="1"/>
      <c r="S166" s="1"/>
      <c r="T166" s="1"/>
      <c r="V166" s="1" t="str">
        <f t="shared" si="20"/>
        <v>Nvt</v>
      </c>
      <c r="W166" s="1" t="str">
        <f t="shared" si="21"/>
        <v>Nvt</v>
      </c>
      <c r="X166" s="1" t="str">
        <f t="shared" si="22"/>
        <v>Nvt</v>
      </c>
      <c r="Z166" s="1" t="s">
        <v>339</v>
      </c>
      <c r="AA166" s="1" t="s">
        <v>339</v>
      </c>
      <c r="AB166" s="1" t="s">
        <v>339</v>
      </c>
      <c r="AC166" s="1" t="s">
        <v>339</v>
      </c>
      <c r="AD166" s="1" t="s">
        <v>339</v>
      </c>
      <c r="AE166" s="1" t="s">
        <v>339</v>
      </c>
      <c r="AF166" s="1" t="s">
        <v>339</v>
      </c>
      <c r="AG166" s="1" t="s">
        <v>339</v>
      </c>
      <c r="AH166" s="1" t="s">
        <v>339</v>
      </c>
      <c r="AI166" s="1" t="s">
        <v>339</v>
      </c>
      <c r="AK166" s="1" t="s">
        <v>339</v>
      </c>
      <c r="AL166" s="1" t="s">
        <v>339</v>
      </c>
      <c r="AM166" s="1" t="s">
        <v>339</v>
      </c>
      <c r="AN166" s="1" t="s">
        <v>339</v>
      </c>
      <c r="AO166" s="1" t="s">
        <v>339</v>
      </c>
      <c r="AP166" s="1" t="s">
        <v>339</v>
      </c>
      <c r="AQ166" s="1" t="s">
        <v>339</v>
      </c>
      <c r="AS166" s="165"/>
    </row>
    <row r="167" spans="1:45" ht="14.4" hidden="1" customHeight="1" outlineLevel="3" collapsed="1" x14ac:dyDescent="0.3">
      <c r="A167" s="8" t="str">
        <f t="shared" si="24"/>
        <v>UitgevoerdeActiviteitMeter</v>
      </c>
      <c r="B167" s="9"/>
      <c r="C167" s="9"/>
      <c r="E167" s="255"/>
      <c r="G167" s="247"/>
      <c r="I167" s="253"/>
      <c r="J167" s="174"/>
      <c r="K167" s="252"/>
      <c r="L167" s="18" t="s">
        <v>838</v>
      </c>
      <c r="R167" s="1"/>
      <c r="S167" s="1"/>
      <c r="T167" s="1"/>
      <c r="V167" s="1" t="str">
        <f t="shared" si="20"/>
        <v>Nvt</v>
      </c>
      <c r="W167" s="1" t="str">
        <f t="shared" si="21"/>
        <v>Nvt</v>
      </c>
      <c r="X167" s="1" t="str">
        <f t="shared" si="22"/>
        <v>Nvt</v>
      </c>
      <c r="Z167" s="1" t="s">
        <v>339</v>
      </c>
      <c r="AA167" s="1" t="s">
        <v>339</v>
      </c>
      <c r="AB167" s="1" t="s">
        <v>339</v>
      </c>
      <c r="AC167" s="1" t="s">
        <v>339</v>
      </c>
      <c r="AD167" s="1" t="s">
        <v>339</v>
      </c>
      <c r="AE167" s="1" t="s">
        <v>339</v>
      </c>
      <c r="AF167" s="1" t="s">
        <v>339</v>
      </c>
      <c r="AG167" s="1" t="s">
        <v>339</v>
      </c>
      <c r="AH167" s="1" t="s">
        <v>339</v>
      </c>
      <c r="AI167" s="1" t="s">
        <v>339</v>
      </c>
      <c r="AK167" s="1" t="s">
        <v>339</v>
      </c>
      <c r="AL167" s="1" t="s">
        <v>339</v>
      </c>
      <c r="AM167" s="1" t="s">
        <v>339</v>
      </c>
      <c r="AN167" s="1" t="s">
        <v>339</v>
      </c>
      <c r="AO167" s="1" t="s">
        <v>339</v>
      </c>
      <c r="AP167" s="1" t="s">
        <v>339</v>
      </c>
      <c r="AQ167" s="1" t="s">
        <v>339</v>
      </c>
      <c r="AS167" s="165"/>
    </row>
    <row r="168" spans="1:45" ht="14.4" hidden="1" customHeight="1" outlineLevel="3" x14ac:dyDescent="0.3">
      <c r="A168" s="3" t="str">
        <f t="shared" si="24"/>
        <v>NieuweMeter [+]</v>
      </c>
      <c r="B168" s="9"/>
      <c r="C168" s="9"/>
      <c r="E168" s="255"/>
      <c r="G168" s="247"/>
      <c r="I168" s="253"/>
      <c r="J168" s="174"/>
      <c r="K168" s="252"/>
      <c r="L168" s="14" t="s">
        <v>397</v>
      </c>
      <c r="R168" s="1"/>
      <c r="S168" s="1"/>
      <c r="T168" s="1"/>
      <c r="V168" s="1" t="str">
        <f t="shared" si="20"/>
        <v>Nvt</v>
      </c>
      <c r="W168" s="1" t="str">
        <f t="shared" si="21"/>
        <v>Nvt</v>
      </c>
      <c r="X168" s="1" t="str">
        <f t="shared" si="22"/>
        <v>Nvt</v>
      </c>
      <c r="Z168" s="1" t="s">
        <v>339</v>
      </c>
      <c r="AA168" s="1" t="s">
        <v>339</v>
      </c>
      <c r="AB168" s="1" t="s">
        <v>339</v>
      </c>
      <c r="AC168" s="1" t="s">
        <v>339</v>
      </c>
      <c r="AD168" s="1" t="s">
        <v>339</v>
      </c>
      <c r="AE168" s="1" t="s">
        <v>339</v>
      </c>
      <c r="AF168" s="1" t="s">
        <v>339</v>
      </c>
      <c r="AG168" s="1" t="s">
        <v>339</v>
      </c>
      <c r="AH168" s="1" t="s">
        <v>339</v>
      </c>
      <c r="AI168" s="1" t="s">
        <v>339</v>
      </c>
      <c r="AK168" s="1" t="s">
        <v>339</v>
      </c>
      <c r="AL168" s="1" t="s">
        <v>339</v>
      </c>
      <c r="AM168" s="1" t="s">
        <v>339</v>
      </c>
      <c r="AN168" s="1" t="s">
        <v>339</v>
      </c>
      <c r="AO168" s="1" t="s">
        <v>339</v>
      </c>
      <c r="AP168" s="1" t="s">
        <v>339</v>
      </c>
      <c r="AQ168" s="1" t="s">
        <v>339</v>
      </c>
      <c r="AS168" s="165"/>
    </row>
    <row r="169" spans="1:45" ht="14.4" hidden="1" customHeight="1" outlineLevel="4" x14ac:dyDescent="0.3">
      <c r="A169" s="3" t="str">
        <f>N169</f>
        <v>Meternummer</v>
      </c>
      <c r="B169" s="9"/>
      <c r="C169" s="9"/>
      <c r="E169" s="255"/>
      <c r="G169" s="247"/>
      <c r="I169" s="253"/>
      <c r="J169" s="174"/>
      <c r="K169" s="252"/>
      <c r="M169" s="251" t="s">
        <v>394</v>
      </c>
      <c r="N169" s="3" t="s">
        <v>390</v>
      </c>
      <c r="R169" s="1"/>
      <c r="S169" s="1"/>
      <c r="T169" s="1"/>
      <c r="V169" s="1" t="str">
        <f t="shared" si="20"/>
        <v>Nvt</v>
      </c>
      <c r="W169" s="1" t="str">
        <f t="shared" si="21"/>
        <v>Nvt</v>
      </c>
      <c r="X169" s="1" t="str">
        <f t="shared" si="22"/>
        <v>Nvt</v>
      </c>
      <c r="Z169" s="1" t="s">
        <v>339</v>
      </c>
      <c r="AA169" s="1" t="s">
        <v>339</v>
      </c>
      <c r="AB169" s="1" t="s">
        <v>339</v>
      </c>
      <c r="AC169" s="1" t="s">
        <v>339</v>
      </c>
      <c r="AD169" s="1" t="s">
        <v>339</v>
      </c>
      <c r="AE169" s="1" t="s">
        <v>339</v>
      </c>
      <c r="AF169" s="1" t="s">
        <v>339</v>
      </c>
      <c r="AG169" s="1" t="s">
        <v>339</v>
      </c>
      <c r="AH169" s="1" t="s">
        <v>339</v>
      </c>
      <c r="AI169" s="1" t="s">
        <v>339</v>
      </c>
      <c r="AK169" s="1" t="s">
        <v>339</v>
      </c>
      <c r="AL169" s="1" t="s">
        <v>339</v>
      </c>
      <c r="AM169" s="1" t="s">
        <v>339</v>
      </c>
      <c r="AN169" s="1" t="s">
        <v>339</v>
      </c>
      <c r="AO169" s="1" t="s">
        <v>339</v>
      </c>
      <c r="AP169" s="1" t="s">
        <v>339</v>
      </c>
      <c r="AQ169" s="1" t="s">
        <v>339</v>
      </c>
      <c r="AS169" s="165"/>
    </row>
    <row r="170" spans="1:45" ht="14.4" hidden="1" customHeight="1" outlineLevel="4" x14ac:dyDescent="0.3">
      <c r="A170" s="3" t="str">
        <f t="shared" ref="A170:A178" si="28">N170</f>
        <v>Barcode</v>
      </c>
      <c r="B170" s="9"/>
      <c r="C170" s="9"/>
      <c r="E170" s="255"/>
      <c r="G170" s="247"/>
      <c r="I170" s="253"/>
      <c r="J170" s="174"/>
      <c r="K170" s="252"/>
      <c r="M170" s="251"/>
      <c r="N170" s="3" t="s">
        <v>391</v>
      </c>
      <c r="R170" s="1"/>
      <c r="S170" s="1"/>
      <c r="T170" s="1"/>
      <c r="V170" s="1" t="str">
        <f t="shared" si="20"/>
        <v>Nvt</v>
      </c>
      <c r="W170" s="1" t="str">
        <f t="shared" si="21"/>
        <v>Nvt</v>
      </c>
      <c r="X170" s="1" t="str">
        <f t="shared" si="22"/>
        <v>Nvt</v>
      </c>
      <c r="Z170" s="1" t="s">
        <v>339</v>
      </c>
      <c r="AA170" s="1" t="s">
        <v>339</v>
      </c>
      <c r="AB170" s="1" t="s">
        <v>339</v>
      </c>
      <c r="AC170" s="1" t="s">
        <v>339</v>
      </c>
      <c r="AD170" s="1" t="s">
        <v>339</v>
      </c>
      <c r="AE170" s="1" t="s">
        <v>339</v>
      </c>
      <c r="AF170" s="1" t="s">
        <v>339</v>
      </c>
      <c r="AG170" s="1" t="s">
        <v>339</v>
      </c>
      <c r="AH170" s="1" t="s">
        <v>339</v>
      </c>
      <c r="AI170" s="1" t="s">
        <v>339</v>
      </c>
      <c r="AK170" s="1" t="s">
        <v>339</v>
      </c>
      <c r="AL170" s="1" t="s">
        <v>339</v>
      </c>
      <c r="AM170" s="1" t="s">
        <v>339</v>
      </c>
      <c r="AN170" s="1" t="s">
        <v>339</v>
      </c>
      <c r="AO170" s="1" t="s">
        <v>339</v>
      </c>
      <c r="AP170" s="1" t="s">
        <v>339</v>
      </c>
      <c r="AQ170" s="1" t="s">
        <v>339</v>
      </c>
      <c r="AS170" s="165"/>
    </row>
    <row r="171" spans="1:45" ht="14.4" hidden="1" customHeight="1" outlineLevel="4" x14ac:dyDescent="0.3">
      <c r="A171" s="3" t="str">
        <f t="shared" si="28"/>
        <v>Caliber</v>
      </c>
      <c r="B171" s="9"/>
      <c r="C171" s="9"/>
      <c r="E171" s="255"/>
      <c r="G171" s="247"/>
      <c r="I171" s="253"/>
      <c r="J171" s="174"/>
      <c r="K171" s="252"/>
      <c r="M171" s="251"/>
      <c r="N171" s="3" t="s">
        <v>839</v>
      </c>
      <c r="R171" s="1"/>
      <c r="S171" s="1"/>
      <c r="T171" s="1"/>
      <c r="V171" s="1" t="str">
        <f t="shared" si="20"/>
        <v>Nvt</v>
      </c>
      <c r="W171" s="1" t="str">
        <f t="shared" si="21"/>
        <v>Nvt</v>
      </c>
      <c r="X171" s="1" t="str">
        <f t="shared" si="22"/>
        <v>Nvt</v>
      </c>
      <c r="Z171" s="1" t="s">
        <v>339</v>
      </c>
      <c r="AA171" s="1" t="s">
        <v>339</v>
      </c>
      <c r="AB171" s="1" t="s">
        <v>339</v>
      </c>
      <c r="AC171" s="1" t="s">
        <v>339</v>
      </c>
      <c r="AD171" s="1" t="s">
        <v>339</v>
      </c>
      <c r="AE171" s="1" t="s">
        <v>339</v>
      </c>
      <c r="AF171" s="1" t="s">
        <v>339</v>
      </c>
      <c r="AG171" s="1" t="s">
        <v>339</v>
      </c>
      <c r="AH171" s="1" t="s">
        <v>339</v>
      </c>
      <c r="AI171" s="1" t="s">
        <v>339</v>
      </c>
      <c r="AK171" s="1" t="s">
        <v>339</v>
      </c>
      <c r="AL171" s="1" t="s">
        <v>339</v>
      </c>
      <c r="AM171" s="1" t="s">
        <v>339</v>
      </c>
      <c r="AN171" s="1" t="s">
        <v>339</v>
      </c>
      <c r="AO171" s="1" t="s">
        <v>339</v>
      </c>
      <c r="AP171" s="1" t="s">
        <v>339</v>
      </c>
      <c r="AQ171" s="1" t="s">
        <v>339</v>
      </c>
      <c r="AS171" s="165"/>
    </row>
    <row r="172" spans="1:45" ht="14.4" hidden="1" customHeight="1" outlineLevel="4" x14ac:dyDescent="0.3">
      <c r="A172" s="3" t="str">
        <f t="shared" si="28"/>
        <v>TypeMeter</v>
      </c>
      <c r="B172" s="9"/>
      <c r="C172" s="9"/>
      <c r="E172" s="255"/>
      <c r="G172" s="247"/>
      <c r="I172" s="253"/>
      <c r="J172" s="174"/>
      <c r="K172" s="252"/>
      <c r="M172" s="251"/>
      <c r="N172" s="3" t="s">
        <v>840</v>
      </c>
      <c r="R172" s="1"/>
      <c r="S172" s="1"/>
      <c r="T172" s="1"/>
      <c r="V172" s="1" t="str">
        <f t="shared" si="20"/>
        <v>Nvt</v>
      </c>
      <c r="W172" s="1" t="str">
        <f t="shared" si="21"/>
        <v>Nvt</v>
      </c>
      <c r="X172" s="1" t="str">
        <f t="shared" si="22"/>
        <v>Nvt</v>
      </c>
      <c r="Z172" s="1" t="s">
        <v>339</v>
      </c>
      <c r="AA172" s="1" t="s">
        <v>339</v>
      </c>
      <c r="AB172" s="1" t="s">
        <v>339</v>
      </c>
      <c r="AC172" s="1" t="s">
        <v>339</v>
      </c>
      <c r="AD172" s="1" t="s">
        <v>339</v>
      </c>
      <c r="AE172" s="1" t="s">
        <v>339</v>
      </c>
      <c r="AF172" s="1" t="s">
        <v>339</v>
      </c>
      <c r="AG172" s="1" t="s">
        <v>339</v>
      </c>
      <c r="AH172" s="1" t="s">
        <v>339</v>
      </c>
      <c r="AI172" s="1" t="s">
        <v>339</v>
      </c>
      <c r="AK172" s="1" t="s">
        <v>339</v>
      </c>
      <c r="AL172" s="1" t="s">
        <v>339</v>
      </c>
      <c r="AM172" s="1" t="s">
        <v>339</v>
      </c>
      <c r="AN172" s="1" t="s">
        <v>339</v>
      </c>
      <c r="AO172" s="1" t="s">
        <v>339</v>
      </c>
      <c r="AP172" s="1" t="s">
        <v>339</v>
      </c>
      <c r="AQ172" s="1" t="s">
        <v>339</v>
      </c>
      <c r="AS172" s="165"/>
    </row>
    <row r="173" spans="1:45" ht="14.4" hidden="1" customHeight="1" outlineLevel="4" x14ac:dyDescent="0.3">
      <c r="A173" s="3" t="str">
        <f t="shared" si="28"/>
        <v>Begrenzer</v>
      </c>
      <c r="B173" s="9"/>
      <c r="C173" s="9"/>
      <c r="E173" s="255"/>
      <c r="G173" s="247"/>
      <c r="I173" s="253"/>
      <c r="J173" s="174"/>
      <c r="K173" s="252"/>
      <c r="M173" s="251"/>
      <c r="N173" s="3" t="s">
        <v>841</v>
      </c>
      <c r="R173" s="1"/>
      <c r="S173" s="1"/>
      <c r="T173" s="1"/>
      <c r="V173" s="1" t="str">
        <f t="shared" si="20"/>
        <v>Nvt</v>
      </c>
      <c r="W173" s="1" t="str">
        <f t="shared" si="21"/>
        <v>Nvt</v>
      </c>
      <c r="X173" s="1" t="str">
        <f t="shared" si="22"/>
        <v>Nvt</v>
      </c>
      <c r="Z173" s="1" t="s">
        <v>339</v>
      </c>
      <c r="AA173" s="1" t="s">
        <v>339</v>
      </c>
      <c r="AB173" s="1" t="s">
        <v>339</v>
      </c>
      <c r="AC173" s="1" t="s">
        <v>339</v>
      </c>
      <c r="AD173" s="1" t="s">
        <v>339</v>
      </c>
      <c r="AE173" s="1" t="s">
        <v>339</v>
      </c>
      <c r="AF173" s="1" t="s">
        <v>339</v>
      </c>
      <c r="AG173" s="1" t="s">
        <v>339</v>
      </c>
      <c r="AH173" s="1" t="s">
        <v>339</v>
      </c>
      <c r="AI173" s="1" t="s">
        <v>339</v>
      </c>
      <c r="AK173" s="1" t="s">
        <v>339</v>
      </c>
      <c r="AL173" s="1" t="s">
        <v>339</v>
      </c>
      <c r="AM173" s="1" t="s">
        <v>339</v>
      </c>
      <c r="AN173" s="1" t="s">
        <v>339</v>
      </c>
      <c r="AO173" s="1" t="s">
        <v>339</v>
      </c>
      <c r="AP173" s="1" t="s">
        <v>339</v>
      </c>
      <c r="AQ173" s="1" t="s">
        <v>339</v>
      </c>
      <c r="AS173" s="165"/>
    </row>
    <row r="174" spans="1:45" ht="14.4" hidden="1" customHeight="1" outlineLevel="4" x14ac:dyDescent="0.3">
      <c r="A174" s="8" t="str">
        <f t="shared" si="28"/>
        <v>SoortKeerklep</v>
      </c>
      <c r="B174" s="9"/>
      <c r="C174" s="9"/>
      <c r="E174" s="255"/>
      <c r="G174" s="247"/>
      <c r="I174" s="253"/>
      <c r="J174" s="174"/>
      <c r="K174" s="252"/>
      <c r="M174" s="251"/>
      <c r="N174" s="8" t="s">
        <v>842</v>
      </c>
      <c r="R174" s="1"/>
      <c r="S174" s="1"/>
      <c r="T174" s="1"/>
      <c r="V174" s="1" t="str">
        <f t="shared" si="20"/>
        <v>Nvt</v>
      </c>
      <c r="W174" s="1" t="str">
        <f t="shared" si="21"/>
        <v>Nvt</v>
      </c>
      <c r="X174" s="1" t="str">
        <f t="shared" si="22"/>
        <v>Nvt</v>
      </c>
      <c r="Z174" s="1" t="s">
        <v>339</v>
      </c>
      <c r="AA174" s="1" t="s">
        <v>339</v>
      </c>
      <c r="AB174" s="1" t="s">
        <v>339</v>
      </c>
      <c r="AC174" s="1" t="s">
        <v>339</v>
      </c>
      <c r="AD174" s="1" t="s">
        <v>339</v>
      </c>
      <c r="AE174" s="1" t="s">
        <v>339</v>
      </c>
      <c r="AF174" s="1" t="s">
        <v>339</v>
      </c>
      <c r="AG174" s="1" t="s">
        <v>339</v>
      </c>
      <c r="AH174" s="1" t="s">
        <v>339</v>
      </c>
      <c r="AI174" s="1" t="s">
        <v>339</v>
      </c>
      <c r="AK174" s="1" t="s">
        <v>339</v>
      </c>
      <c r="AL174" s="1" t="s">
        <v>339</v>
      </c>
      <c r="AM174" s="1" t="s">
        <v>339</v>
      </c>
      <c r="AN174" s="1" t="s">
        <v>339</v>
      </c>
      <c r="AO174" s="1" t="s">
        <v>339</v>
      </c>
      <c r="AP174" s="1" t="s">
        <v>339</v>
      </c>
      <c r="AQ174" s="1" t="s">
        <v>339</v>
      </c>
      <c r="AS174" s="165"/>
    </row>
    <row r="175" spans="1:45" ht="14.4" hidden="1" customHeight="1" outlineLevel="4" x14ac:dyDescent="0.3">
      <c r="A175" s="3" t="str">
        <f t="shared" si="28"/>
        <v>DiameterKeerklep</v>
      </c>
      <c r="B175" s="9"/>
      <c r="C175" s="9"/>
      <c r="E175" s="255"/>
      <c r="G175" s="247"/>
      <c r="I175" s="253"/>
      <c r="J175" s="174"/>
      <c r="K175" s="252"/>
      <c r="M175" s="251"/>
      <c r="N175" s="3" t="s">
        <v>846</v>
      </c>
      <c r="R175" s="1"/>
      <c r="S175" s="1"/>
      <c r="T175" s="1"/>
      <c r="V175" s="1" t="str">
        <f t="shared" si="20"/>
        <v>Nvt</v>
      </c>
      <c r="W175" s="1" t="str">
        <f t="shared" si="21"/>
        <v>Nvt</v>
      </c>
      <c r="X175" s="1" t="str">
        <f t="shared" si="22"/>
        <v>Nvt</v>
      </c>
      <c r="Z175" s="1" t="s">
        <v>339</v>
      </c>
      <c r="AA175" s="1" t="s">
        <v>339</v>
      </c>
      <c r="AB175" s="1" t="s">
        <v>339</v>
      </c>
      <c r="AC175" s="1" t="s">
        <v>339</v>
      </c>
      <c r="AD175" s="1" t="s">
        <v>339</v>
      </c>
      <c r="AE175" s="1" t="s">
        <v>339</v>
      </c>
      <c r="AF175" s="1" t="s">
        <v>339</v>
      </c>
      <c r="AG175" s="1" t="s">
        <v>339</v>
      </c>
      <c r="AH175" s="1" t="s">
        <v>339</v>
      </c>
      <c r="AI175" s="1" t="s">
        <v>339</v>
      </c>
      <c r="AK175" s="1" t="s">
        <v>339</v>
      </c>
      <c r="AL175" s="1" t="s">
        <v>339</v>
      </c>
      <c r="AM175" s="1" t="s">
        <v>339</v>
      </c>
      <c r="AN175" s="1" t="s">
        <v>339</v>
      </c>
      <c r="AO175" s="1" t="s">
        <v>339</v>
      </c>
      <c r="AP175" s="1" t="s">
        <v>339</v>
      </c>
      <c r="AQ175" s="1" t="s">
        <v>339</v>
      </c>
      <c r="AS175" s="165"/>
    </row>
    <row r="176" spans="1:45" ht="14.4" hidden="1" customHeight="1" outlineLevel="4" x14ac:dyDescent="0.3">
      <c r="A176" s="8" t="str">
        <f t="shared" si="28"/>
        <v>Meterligging</v>
      </c>
      <c r="B176" s="9"/>
      <c r="C176" s="9"/>
      <c r="E176" s="255"/>
      <c r="G176" s="247"/>
      <c r="I176" s="253"/>
      <c r="J176" s="174"/>
      <c r="K176" s="252"/>
      <c r="M176" s="251"/>
      <c r="N176" s="8" t="s">
        <v>843</v>
      </c>
      <c r="R176" s="1"/>
      <c r="S176" s="1"/>
      <c r="T176" s="1"/>
      <c r="V176" s="1" t="str">
        <f t="shared" si="20"/>
        <v>Nvt</v>
      </c>
      <c r="W176" s="1" t="str">
        <f t="shared" si="21"/>
        <v>Nvt</v>
      </c>
      <c r="X176" s="1" t="str">
        <f t="shared" si="22"/>
        <v>Nvt</v>
      </c>
      <c r="Z176" s="1" t="s">
        <v>339</v>
      </c>
      <c r="AA176" s="1" t="s">
        <v>339</v>
      </c>
      <c r="AB176" s="1" t="s">
        <v>339</v>
      </c>
      <c r="AC176" s="1" t="s">
        <v>339</v>
      </c>
      <c r="AD176" s="1" t="s">
        <v>339</v>
      </c>
      <c r="AE176" s="1" t="s">
        <v>339</v>
      </c>
      <c r="AF176" s="1" t="s">
        <v>339</v>
      </c>
      <c r="AG176" s="1" t="s">
        <v>339</v>
      </c>
      <c r="AH176" s="1" t="s">
        <v>339</v>
      </c>
      <c r="AI176" s="1" t="s">
        <v>339</v>
      </c>
      <c r="AK176" s="1" t="s">
        <v>339</v>
      </c>
      <c r="AL176" s="1" t="s">
        <v>339</v>
      </c>
      <c r="AM176" s="1" t="s">
        <v>339</v>
      </c>
      <c r="AN176" s="1" t="s">
        <v>339</v>
      </c>
      <c r="AO176" s="1" t="s">
        <v>339</v>
      </c>
      <c r="AP176" s="1" t="s">
        <v>339</v>
      </c>
      <c r="AQ176" s="1" t="s">
        <v>339</v>
      </c>
      <c r="AS176" s="165"/>
    </row>
    <row r="177" spans="1:45" ht="14.4" hidden="1" customHeight="1" outlineLevel="4" x14ac:dyDescent="0.3">
      <c r="A177" s="3" t="str">
        <f t="shared" si="28"/>
        <v>Meterstand</v>
      </c>
      <c r="B177" s="9"/>
      <c r="C177" s="9"/>
      <c r="E177" s="255"/>
      <c r="G177" s="247"/>
      <c r="I177" s="253"/>
      <c r="J177" s="174"/>
      <c r="K177" s="252"/>
      <c r="M177" s="251"/>
      <c r="N177" s="3" t="s">
        <v>844</v>
      </c>
      <c r="R177" s="1"/>
      <c r="S177" s="1"/>
      <c r="T177" s="1"/>
      <c r="V177" s="1" t="str">
        <f t="shared" si="20"/>
        <v>Nvt</v>
      </c>
      <c r="W177" s="1" t="str">
        <f t="shared" si="21"/>
        <v>Nvt</v>
      </c>
      <c r="X177" s="1" t="str">
        <f t="shared" si="22"/>
        <v>Nvt</v>
      </c>
      <c r="Z177" s="1" t="s">
        <v>339</v>
      </c>
      <c r="AA177" s="1" t="s">
        <v>339</v>
      </c>
      <c r="AB177" s="1" t="s">
        <v>339</v>
      </c>
      <c r="AC177" s="1" t="s">
        <v>339</v>
      </c>
      <c r="AD177" s="1" t="s">
        <v>339</v>
      </c>
      <c r="AE177" s="1" t="s">
        <v>339</v>
      </c>
      <c r="AF177" s="1" t="s">
        <v>339</v>
      </c>
      <c r="AG177" s="1" t="s">
        <v>339</v>
      </c>
      <c r="AH177" s="1" t="s">
        <v>339</v>
      </c>
      <c r="AI177" s="1" t="s">
        <v>339</v>
      </c>
      <c r="AK177" s="1" t="s">
        <v>339</v>
      </c>
      <c r="AL177" s="1" t="s">
        <v>339</v>
      </c>
      <c r="AM177" s="1" t="s">
        <v>339</v>
      </c>
      <c r="AN177" s="1" t="s">
        <v>339</v>
      </c>
      <c r="AO177" s="1" t="s">
        <v>339</v>
      </c>
      <c r="AP177" s="1" t="s">
        <v>339</v>
      </c>
      <c r="AQ177" s="1" t="s">
        <v>339</v>
      </c>
      <c r="AS177" s="165"/>
    </row>
    <row r="178" spans="1:45" ht="14.4" hidden="1" customHeight="1" outlineLevel="4" x14ac:dyDescent="0.3">
      <c r="A178" s="3" t="str">
        <f t="shared" si="28"/>
        <v>AansluitwijzeHoofdkraan</v>
      </c>
      <c r="B178" s="9"/>
      <c r="C178" s="9"/>
      <c r="E178" s="255"/>
      <c r="G178" s="247"/>
      <c r="I178" s="253"/>
      <c r="J178" s="174"/>
      <c r="K178" s="252"/>
      <c r="M178" s="251"/>
      <c r="N178" s="3" t="s">
        <v>845</v>
      </c>
      <c r="R178" s="1"/>
      <c r="S178" s="1"/>
      <c r="T178" s="1"/>
      <c r="V178" s="1" t="str">
        <f t="shared" si="20"/>
        <v>Nvt</v>
      </c>
      <c r="W178" s="1" t="str">
        <f t="shared" si="21"/>
        <v>Nvt</v>
      </c>
      <c r="X178" s="1" t="str">
        <f t="shared" si="22"/>
        <v>Nvt</v>
      </c>
      <c r="Z178" s="1" t="s">
        <v>339</v>
      </c>
      <c r="AA178" s="1" t="s">
        <v>339</v>
      </c>
      <c r="AB178" s="1" t="s">
        <v>339</v>
      </c>
      <c r="AC178" s="1" t="s">
        <v>339</v>
      </c>
      <c r="AD178" s="1" t="s">
        <v>339</v>
      </c>
      <c r="AE178" s="1" t="s">
        <v>339</v>
      </c>
      <c r="AF178" s="1" t="s">
        <v>339</v>
      </c>
      <c r="AG178" s="1" t="s">
        <v>339</v>
      </c>
      <c r="AH178" s="1" t="s">
        <v>339</v>
      </c>
      <c r="AI178" s="1" t="s">
        <v>339</v>
      </c>
      <c r="AK178" s="1" t="s">
        <v>339</v>
      </c>
      <c r="AL178" s="1" t="s">
        <v>339</v>
      </c>
      <c r="AM178" s="1" t="s">
        <v>339</v>
      </c>
      <c r="AN178" s="1" t="s">
        <v>339</v>
      </c>
      <c r="AO178" s="1" t="s">
        <v>339</v>
      </c>
      <c r="AP178" s="1" t="s">
        <v>339</v>
      </c>
      <c r="AQ178" s="1" t="s">
        <v>339</v>
      </c>
      <c r="AS178" s="165"/>
    </row>
    <row r="179" spans="1:45" ht="14.4" hidden="1" customHeight="1" outlineLevel="3" collapsed="1" x14ac:dyDescent="0.3">
      <c r="A179" s="3" t="str">
        <f t="shared" si="24"/>
        <v>VerwijderdeMeter [+]</v>
      </c>
      <c r="B179" s="9"/>
      <c r="C179" s="9"/>
      <c r="E179" s="255"/>
      <c r="G179" s="247"/>
      <c r="I179" s="253"/>
      <c r="J179" s="174"/>
      <c r="K179" s="252"/>
      <c r="L179" s="14" t="s">
        <v>389</v>
      </c>
      <c r="N179" s="10"/>
      <c r="R179" s="1"/>
      <c r="S179" s="1"/>
      <c r="T179" s="1"/>
      <c r="V179" s="1" t="str">
        <f t="shared" si="20"/>
        <v>Nvt</v>
      </c>
      <c r="W179" s="1" t="str">
        <f t="shared" si="21"/>
        <v>Nvt</v>
      </c>
      <c r="X179" s="1" t="str">
        <f t="shared" si="22"/>
        <v>Nvt</v>
      </c>
      <c r="Z179" s="1" t="s">
        <v>339</v>
      </c>
      <c r="AA179" s="1" t="s">
        <v>339</v>
      </c>
      <c r="AB179" s="1" t="s">
        <v>339</v>
      </c>
      <c r="AC179" s="1" t="s">
        <v>339</v>
      </c>
      <c r="AD179" s="1" t="s">
        <v>339</v>
      </c>
      <c r="AE179" s="1" t="s">
        <v>339</v>
      </c>
      <c r="AF179" s="1" t="s">
        <v>339</v>
      </c>
      <c r="AG179" s="1" t="s">
        <v>339</v>
      </c>
      <c r="AH179" s="1" t="s">
        <v>339</v>
      </c>
      <c r="AI179" s="1" t="s">
        <v>339</v>
      </c>
      <c r="AK179" s="1" t="s">
        <v>339</v>
      </c>
      <c r="AL179" s="1" t="s">
        <v>339</v>
      </c>
      <c r="AM179" s="1" t="s">
        <v>339</v>
      </c>
      <c r="AN179" s="1" t="s">
        <v>339</v>
      </c>
      <c r="AO179" s="1" t="s">
        <v>339</v>
      </c>
      <c r="AP179" s="1" t="s">
        <v>339</v>
      </c>
      <c r="AQ179" s="1" t="s">
        <v>339</v>
      </c>
      <c r="AS179" s="165"/>
    </row>
    <row r="180" spans="1:45" ht="14.4" hidden="1" customHeight="1" outlineLevel="4" x14ac:dyDescent="0.3">
      <c r="A180" s="8" t="str">
        <f>N180</f>
        <v>Meternummer</v>
      </c>
      <c r="B180" s="9"/>
      <c r="C180" s="9"/>
      <c r="E180" s="255"/>
      <c r="G180" s="247"/>
      <c r="I180" s="253"/>
      <c r="J180" s="174"/>
      <c r="K180" s="252"/>
      <c r="M180" s="251" t="s">
        <v>409</v>
      </c>
      <c r="N180" s="8" t="s">
        <v>390</v>
      </c>
      <c r="R180" s="1"/>
      <c r="S180" s="1"/>
      <c r="T180" s="1"/>
      <c r="V180" s="1" t="str">
        <f t="shared" si="20"/>
        <v>Nvt</v>
      </c>
      <c r="W180" s="1" t="str">
        <f t="shared" si="21"/>
        <v>Nvt</v>
      </c>
      <c r="X180" s="1" t="str">
        <f t="shared" si="22"/>
        <v>Nvt</v>
      </c>
      <c r="Z180" s="1" t="s">
        <v>339</v>
      </c>
      <c r="AA180" s="1" t="s">
        <v>339</v>
      </c>
      <c r="AB180" s="1" t="s">
        <v>339</v>
      </c>
      <c r="AC180" s="1" t="s">
        <v>339</v>
      </c>
      <c r="AD180" s="1" t="s">
        <v>339</v>
      </c>
      <c r="AE180" s="1" t="s">
        <v>339</v>
      </c>
      <c r="AF180" s="1" t="s">
        <v>339</v>
      </c>
      <c r="AG180" s="1" t="s">
        <v>339</v>
      </c>
      <c r="AH180" s="1" t="s">
        <v>339</v>
      </c>
      <c r="AI180" s="1" t="s">
        <v>339</v>
      </c>
      <c r="AK180" s="1" t="s">
        <v>339</v>
      </c>
      <c r="AL180" s="1" t="s">
        <v>339</v>
      </c>
      <c r="AM180" s="1" t="s">
        <v>339</v>
      </c>
      <c r="AN180" s="1" t="s">
        <v>339</v>
      </c>
      <c r="AO180" s="1" t="s">
        <v>339</v>
      </c>
      <c r="AP180" s="1" t="s">
        <v>339</v>
      </c>
      <c r="AQ180" s="1" t="s">
        <v>339</v>
      </c>
      <c r="AS180" s="165"/>
    </row>
    <row r="181" spans="1:45" ht="14.4" hidden="1" customHeight="1" outlineLevel="4" x14ac:dyDescent="0.3">
      <c r="A181" s="3" t="str">
        <f t="shared" ref="A181:A182" si="29">N181</f>
        <v>Barcode</v>
      </c>
      <c r="B181" s="9"/>
      <c r="C181" s="9"/>
      <c r="E181" s="255"/>
      <c r="G181" s="247"/>
      <c r="I181" s="253"/>
      <c r="J181" s="174"/>
      <c r="K181" s="252"/>
      <c r="M181" s="251"/>
      <c r="N181" s="3" t="s">
        <v>391</v>
      </c>
      <c r="R181" s="1"/>
      <c r="S181" s="1"/>
      <c r="T181" s="1"/>
      <c r="V181" s="1" t="str">
        <f t="shared" si="20"/>
        <v>Nvt</v>
      </c>
      <c r="W181" s="1" t="str">
        <f t="shared" si="21"/>
        <v>Nvt</v>
      </c>
      <c r="X181" s="1" t="str">
        <f t="shared" si="22"/>
        <v>Nvt</v>
      </c>
      <c r="Z181" s="1" t="s">
        <v>339</v>
      </c>
      <c r="AA181" s="1" t="s">
        <v>339</v>
      </c>
      <c r="AB181" s="1" t="s">
        <v>339</v>
      </c>
      <c r="AC181" s="1" t="s">
        <v>339</v>
      </c>
      <c r="AD181" s="1" t="s">
        <v>339</v>
      </c>
      <c r="AE181" s="1" t="s">
        <v>339</v>
      </c>
      <c r="AF181" s="1" t="s">
        <v>339</v>
      </c>
      <c r="AG181" s="1" t="s">
        <v>339</v>
      </c>
      <c r="AH181" s="1" t="s">
        <v>339</v>
      </c>
      <c r="AI181" s="1" t="s">
        <v>339</v>
      </c>
      <c r="AK181" s="1" t="s">
        <v>339</v>
      </c>
      <c r="AL181" s="1" t="s">
        <v>339</v>
      </c>
      <c r="AM181" s="1" t="s">
        <v>339</v>
      </c>
      <c r="AN181" s="1" t="s">
        <v>339</v>
      </c>
      <c r="AO181" s="1" t="s">
        <v>339</v>
      </c>
      <c r="AP181" s="1" t="s">
        <v>339</v>
      </c>
      <c r="AQ181" s="1" t="s">
        <v>339</v>
      </c>
      <c r="AS181" s="165"/>
    </row>
    <row r="182" spans="1:45" ht="14.4" hidden="1" customHeight="1" outlineLevel="4" x14ac:dyDescent="0.3">
      <c r="A182" s="8" t="str">
        <f t="shared" si="29"/>
        <v>Meterstand</v>
      </c>
      <c r="B182" s="9"/>
      <c r="C182" s="9"/>
      <c r="E182" s="255"/>
      <c r="G182" s="247"/>
      <c r="I182" s="253"/>
      <c r="J182" s="174"/>
      <c r="K182" s="252"/>
      <c r="M182" s="251"/>
      <c r="N182" s="8" t="s">
        <v>844</v>
      </c>
      <c r="R182" s="1"/>
      <c r="S182" s="1"/>
      <c r="T182" s="1"/>
      <c r="V182" s="1" t="str">
        <f t="shared" si="20"/>
        <v>Nvt</v>
      </c>
      <c r="W182" s="1" t="str">
        <f t="shared" si="21"/>
        <v>Nvt</v>
      </c>
      <c r="X182" s="1" t="str">
        <f t="shared" si="22"/>
        <v>Nvt</v>
      </c>
      <c r="Z182" s="1" t="s">
        <v>339</v>
      </c>
      <c r="AA182" s="1" t="s">
        <v>339</v>
      </c>
      <c r="AB182" s="1" t="s">
        <v>339</v>
      </c>
      <c r="AC182" s="1" t="s">
        <v>339</v>
      </c>
      <c r="AD182" s="1" t="s">
        <v>339</v>
      </c>
      <c r="AE182" s="1" t="s">
        <v>339</v>
      </c>
      <c r="AF182" s="1" t="s">
        <v>339</v>
      </c>
      <c r="AG182" s="1" t="s">
        <v>339</v>
      </c>
      <c r="AH182" s="1" t="s">
        <v>339</v>
      </c>
      <c r="AI182" s="1" t="s">
        <v>339</v>
      </c>
      <c r="AK182" s="1" t="s">
        <v>339</v>
      </c>
      <c r="AL182" s="1" t="s">
        <v>339</v>
      </c>
      <c r="AM182" s="1" t="s">
        <v>339</v>
      </c>
      <c r="AN182" s="1" t="s">
        <v>339</v>
      </c>
      <c r="AO182" s="1" t="s">
        <v>339</v>
      </c>
      <c r="AP182" s="1" t="s">
        <v>339</v>
      </c>
      <c r="AQ182" s="1" t="s">
        <v>339</v>
      </c>
      <c r="AS182" s="165"/>
    </row>
    <row r="183" spans="1:45" ht="14.4" hidden="1" customHeight="1" outlineLevel="3" collapsed="1" x14ac:dyDescent="0.3">
      <c r="A183" s="3" t="str">
        <f t="shared" si="24"/>
        <v>Hoofdinfra [+]</v>
      </c>
      <c r="B183" s="9"/>
      <c r="C183" s="9"/>
      <c r="E183" s="255"/>
      <c r="G183" s="247"/>
      <c r="I183" s="253"/>
      <c r="J183" s="174"/>
      <c r="K183" s="252"/>
      <c r="L183" s="14" t="s">
        <v>197</v>
      </c>
      <c r="N183" s="10"/>
      <c r="R183" s="1"/>
      <c r="S183" s="1"/>
      <c r="T183" s="1"/>
      <c r="V183" s="1" t="str">
        <f t="shared" si="20"/>
        <v>Nvt</v>
      </c>
      <c r="W183" s="1" t="str">
        <f t="shared" si="21"/>
        <v>Nvt</v>
      </c>
      <c r="X183" s="1" t="str">
        <f t="shared" si="22"/>
        <v>Nvt</v>
      </c>
      <c r="Z183" s="1" t="s">
        <v>339</v>
      </c>
      <c r="AA183" s="1" t="s">
        <v>339</v>
      </c>
      <c r="AB183" s="1" t="s">
        <v>339</v>
      </c>
      <c r="AC183" s="1" t="s">
        <v>339</v>
      </c>
      <c r="AD183" s="1" t="s">
        <v>339</v>
      </c>
      <c r="AE183" s="1" t="s">
        <v>339</v>
      </c>
      <c r="AF183" s="1" t="s">
        <v>339</v>
      </c>
      <c r="AG183" s="1" t="s">
        <v>339</v>
      </c>
      <c r="AH183" s="1" t="s">
        <v>339</v>
      </c>
      <c r="AI183" s="1" t="s">
        <v>339</v>
      </c>
      <c r="AK183" s="1" t="s">
        <v>339</v>
      </c>
      <c r="AL183" s="1" t="s">
        <v>339</v>
      </c>
      <c r="AM183" s="1" t="s">
        <v>339</v>
      </c>
      <c r="AN183" s="1" t="s">
        <v>339</v>
      </c>
      <c r="AO183" s="1" t="s">
        <v>339</v>
      </c>
      <c r="AP183" s="1" t="s">
        <v>339</v>
      </c>
      <c r="AQ183" s="1" t="s">
        <v>339</v>
      </c>
      <c r="AS183" s="165"/>
    </row>
    <row r="184" spans="1:45" ht="14.4" hidden="1" customHeight="1" outlineLevel="4" x14ac:dyDescent="0.3">
      <c r="A184" s="8" t="str">
        <f>N184</f>
        <v>Materiaal</v>
      </c>
      <c r="B184" s="9"/>
      <c r="C184" s="9"/>
      <c r="E184" s="255"/>
      <c r="G184" s="247"/>
      <c r="I184" s="253"/>
      <c r="J184" s="174"/>
      <c r="K184" s="252"/>
      <c r="M184" s="251" t="s">
        <v>82</v>
      </c>
      <c r="N184" s="8" t="s">
        <v>41</v>
      </c>
      <c r="R184" s="1"/>
      <c r="S184" s="1"/>
      <c r="T184" s="1"/>
      <c r="V184" s="1" t="str">
        <f t="shared" si="20"/>
        <v>Nvt</v>
      </c>
      <c r="W184" s="1" t="str">
        <f t="shared" si="21"/>
        <v>Nvt</v>
      </c>
      <c r="X184" s="1" t="str">
        <f t="shared" si="22"/>
        <v>Nvt</v>
      </c>
      <c r="Z184" s="1" t="s">
        <v>339</v>
      </c>
      <c r="AA184" s="1" t="s">
        <v>339</v>
      </c>
      <c r="AB184" s="1" t="s">
        <v>339</v>
      </c>
      <c r="AC184" s="1" t="s">
        <v>339</v>
      </c>
      <c r="AD184" s="1" t="s">
        <v>339</v>
      </c>
      <c r="AE184" s="1" t="s">
        <v>339</v>
      </c>
      <c r="AF184" s="1" t="s">
        <v>339</v>
      </c>
      <c r="AG184" s="1" t="s">
        <v>339</v>
      </c>
      <c r="AH184" s="1" t="s">
        <v>339</v>
      </c>
      <c r="AI184" s="1" t="s">
        <v>339</v>
      </c>
      <c r="AK184" s="1" t="s">
        <v>339</v>
      </c>
      <c r="AL184" s="1" t="s">
        <v>339</v>
      </c>
      <c r="AM184" s="1" t="s">
        <v>339</v>
      </c>
      <c r="AN184" s="1" t="s">
        <v>339</v>
      </c>
      <c r="AO184" s="1" t="s">
        <v>339</v>
      </c>
      <c r="AP184" s="1" t="s">
        <v>339</v>
      </c>
      <c r="AQ184" s="1" t="s">
        <v>339</v>
      </c>
      <c r="AS184" s="165"/>
    </row>
    <row r="185" spans="1:45" ht="14.4" hidden="1" customHeight="1" outlineLevel="4" x14ac:dyDescent="0.3">
      <c r="A185" s="8" t="str">
        <f>N185</f>
        <v>Diameter</v>
      </c>
      <c r="B185" s="9"/>
      <c r="C185" s="9"/>
      <c r="E185" s="255"/>
      <c r="G185" s="247"/>
      <c r="I185" s="253"/>
      <c r="J185" s="174"/>
      <c r="K185" s="252"/>
      <c r="M185" s="251"/>
      <c r="N185" s="8" t="s">
        <v>43</v>
      </c>
      <c r="R185" s="1"/>
      <c r="S185" s="1"/>
      <c r="T185" s="1"/>
      <c r="V185" s="1" t="str">
        <f t="shared" si="20"/>
        <v>Nvt</v>
      </c>
      <c r="W185" s="1" t="str">
        <f t="shared" si="21"/>
        <v>Nvt</v>
      </c>
      <c r="X185" s="1" t="str">
        <f t="shared" si="22"/>
        <v>Nvt</v>
      </c>
      <c r="Z185" s="1" t="s">
        <v>339</v>
      </c>
      <c r="AA185" s="1" t="s">
        <v>339</v>
      </c>
      <c r="AB185" s="1" t="s">
        <v>339</v>
      </c>
      <c r="AC185" s="1" t="s">
        <v>339</v>
      </c>
      <c r="AD185" s="1" t="s">
        <v>339</v>
      </c>
      <c r="AE185" s="1" t="s">
        <v>339</v>
      </c>
      <c r="AF185" s="1" t="s">
        <v>339</v>
      </c>
      <c r="AG185" s="1" t="s">
        <v>339</v>
      </c>
      <c r="AH185" s="1" t="s">
        <v>339</v>
      </c>
      <c r="AI185" s="1" t="s">
        <v>339</v>
      </c>
      <c r="AK185" s="1" t="s">
        <v>339</v>
      </c>
      <c r="AL185" s="1" t="s">
        <v>339</v>
      </c>
      <c r="AM185" s="1" t="s">
        <v>339</v>
      </c>
      <c r="AN185" s="1" t="s">
        <v>339</v>
      </c>
      <c r="AO185" s="1" t="s">
        <v>339</v>
      </c>
      <c r="AP185" s="1" t="s">
        <v>339</v>
      </c>
      <c r="AQ185" s="1" t="s">
        <v>339</v>
      </c>
      <c r="AS185" s="165"/>
    </row>
    <row r="186" spans="1:45" ht="14.4" hidden="1" customHeight="1" outlineLevel="3" collapsed="1" x14ac:dyDescent="0.3">
      <c r="A186" s="3" t="str">
        <f t="shared" si="24"/>
        <v>Component [+]</v>
      </c>
      <c r="B186" s="9"/>
      <c r="C186" s="9"/>
      <c r="E186" s="255"/>
      <c r="G186" s="247"/>
      <c r="I186" s="253"/>
      <c r="J186" s="174"/>
      <c r="K186" s="252"/>
      <c r="L186" s="14" t="s">
        <v>848</v>
      </c>
      <c r="N186" s="10"/>
      <c r="R186" s="1"/>
      <c r="S186" s="1"/>
      <c r="T186" s="1"/>
      <c r="V186" s="1" t="str">
        <f t="shared" si="20"/>
        <v>Nvt</v>
      </c>
      <c r="W186" s="1" t="str">
        <f t="shared" si="21"/>
        <v>Nvt</v>
      </c>
      <c r="X186" s="1" t="str">
        <f t="shared" si="22"/>
        <v>Nvt</v>
      </c>
      <c r="Z186" s="1" t="s">
        <v>339</v>
      </c>
      <c r="AA186" s="1" t="s">
        <v>339</v>
      </c>
      <c r="AB186" s="1" t="s">
        <v>339</v>
      </c>
      <c r="AC186" s="1" t="s">
        <v>339</v>
      </c>
      <c r="AD186" s="1" t="s">
        <v>339</v>
      </c>
      <c r="AE186" s="1" t="s">
        <v>339</v>
      </c>
      <c r="AF186" s="1" t="s">
        <v>339</v>
      </c>
      <c r="AG186" s="1" t="s">
        <v>339</v>
      </c>
      <c r="AH186" s="1" t="s">
        <v>339</v>
      </c>
      <c r="AI186" s="1" t="s">
        <v>339</v>
      </c>
      <c r="AK186" s="1" t="s">
        <v>339</v>
      </c>
      <c r="AL186" s="1" t="s">
        <v>339</v>
      </c>
      <c r="AM186" s="1" t="s">
        <v>339</v>
      </c>
      <c r="AN186" s="1" t="s">
        <v>339</v>
      </c>
      <c r="AO186" s="1" t="s">
        <v>339</v>
      </c>
      <c r="AP186" s="1" t="s">
        <v>339</v>
      </c>
      <c r="AQ186" s="1" t="s">
        <v>339</v>
      </c>
      <c r="AS186" s="165"/>
    </row>
    <row r="187" spans="1:45" ht="14.4" hidden="1" customHeight="1" outlineLevel="4" x14ac:dyDescent="0.3">
      <c r="A187" s="8" t="str">
        <f>N187</f>
        <v>Materiaal</v>
      </c>
      <c r="B187" s="9"/>
      <c r="C187" s="9"/>
      <c r="E187" s="255"/>
      <c r="G187" s="247"/>
      <c r="I187" s="253"/>
      <c r="J187" s="174"/>
      <c r="K187" s="252"/>
      <c r="M187" s="251" t="s">
        <v>847</v>
      </c>
      <c r="N187" s="18" t="s">
        <v>41</v>
      </c>
      <c r="R187" s="1"/>
      <c r="S187" s="1"/>
      <c r="T187" s="1"/>
      <c r="V187" s="1" t="str">
        <f t="shared" si="20"/>
        <v>Nvt</v>
      </c>
      <c r="W187" s="1" t="str">
        <f t="shared" si="21"/>
        <v>Nvt</v>
      </c>
      <c r="X187" s="1" t="str">
        <f t="shared" si="22"/>
        <v>Nvt</v>
      </c>
      <c r="Z187" s="1" t="s">
        <v>339</v>
      </c>
      <c r="AA187" s="1" t="s">
        <v>339</v>
      </c>
      <c r="AB187" s="1" t="s">
        <v>339</v>
      </c>
      <c r="AC187" s="1" t="s">
        <v>339</v>
      </c>
      <c r="AD187" s="1" t="s">
        <v>339</v>
      </c>
      <c r="AE187" s="1" t="s">
        <v>339</v>
      </c>
      <c r="AF187" s="1" t="s">
        <v>339</v>
      </c>
      <c r="AG187" s="1" t="s">
        <v>339</v>
      </c>
      <c r="AH187" s="1" t="s">
        <v>339</v>
      </c>
      <c r="AI187" s="1" t="s">
        <v>339</v>
      </c>
      <c r="AK187" s="1" t="s">
        <v>339</v>
      </c>
      <c r="AL187" s="1" t="s">
        <v>339</v>
      </c>
      <c r="AM187" s="1" t="s">
        <v>339</v>
      </c>
      <c r="AN187" s="1" t="s">
        <v>339</v>
      </c>
      <c r="AO187" s="1" t="s">
        <v>339</v>
      </c>
      <c r="AP187" s="1" t="s">
        <v>339</v>
      </c>
      <c r="AQ187" s="1" t="s">
        <v>339</v>
      </c>
      <c r="AS187" s="165"/>
    </row>
    <row r="188" spans="1:45" ht="14.4" hidden="1" customHeight="1" outlineLevel="4" x14ac:dyDescent="0.3">
      <c r="A188" s="3" t="str">
        <f t="shared" ref="A188:A192" si="30">N188</f>
        <v>PuntGeometrie [+]</v>
      </c>
      <c r="B188" s="9"/>
      <c r="C188" s="9"/>
      <c r="E188" s="255"/>
      <c r="G188" s="247"/>
      <c r="I188" s="253"/>
      <c r="J188" s="174"/>
      <c r="K188" s="252"/>
      <c r="M188" s="251"/>
      <c r="N188" s="14" t="s">
        <v>181</v>
      </c>
      <c r="R188" s="1"/>
      <c r="S188" s="1"/>
      <c r="T188" s="1"/>
      <c r="V188" s="1" t="str">
        <f t="shared" si="20"/>
        <v>Nvt</v>
      </c>
      <c r="W188" s="1" t="str">
        <f t="shared" si="21"/>
        <v>Nvt</v>
      </c>
      <c r="X188" s="1" t="str">
        <f t="shared" si="22"/>
        <v>Nvt</v>
      </c>
      <c r="Z188" s="1" t="s">
        <v>339</v>
      </c>
      <c r="AA188" s="1" t="s">
        <v>339</v>
      </c>
      <c r="AB188" s="1" t="s">
        <v>339</v>
      </c>
      <c r="AC188" s="1" t="s">
        <v>339</v>
      </c>
      <c r="AD188" s="1" t="s">
        <v>339</v>
      </c>
      <c r="AE188" s="1" t="s">
        <v>339</v>
      </c>
      <c r="AF188" s="1" t="s">
        <v>339</v>
      </c>
      <c r="AG188" s="1" t="s">
        <v>339</v>
      </c>
      <c r="AH188" s="1" t="s">
        <v>339</v>
      </c>
      <c r="AI188" s="1" t="s">
        <v>339</v>
      </c>
      <c r="AK188" s="1" t="s">
        <v>339</v>
      </c>
      <c r="AL188" s="1" t="s">
        <v>339</v>
      </c>
      <c r="AM188" s="1" t="s">
        <v>339</v>
      </c>
      <c r="AN188" s="1" t="s">
        <v>339</v>
      </c>
      <c r="AO188" s="1" t="s">
        <v>339</v>
      </c>
      <c r="AP188" s="1" t="s">
        <v>339</v>
      </c>
      <c r="AQ188" s="1" t="s">
        <v>339</v>
      </c>
      <c r="AS188" s="165"/>
    </row>
    <row r="189" spans="1:45" ht="14.4" hidden="1" customHeight="1" outlineLevel="5" x14ac:dyDescent="0.3">
      <c r="A189" s="8" t="str">
        <f>P189</f>
        <v>Hoek</v>
      </c>
      <c r="B189" s="9"/>
      <c r="C189" s="9"/>
      <c r="E189" s="255"/>
      <c r="G189" s="247"/>
      <c r="I189" s="253"/>
      <c r="J189" s="174"/>
      <c r="K189" s="252"/>
      <c r="M189" s="251"/>
      <c r="N189" s="10"/>
      <c r="O189" s="254" t="s">
        <v>52</v>
      </c>
      <c r="P189" s="8" t="s">
        <v>53</v>
      </c>
      <c r="R189" s="1"/>
      <c r="S189" s="1"/>
      <c r="T189" s="1"/>
      <c r="V189" s="1" t="str">
        <f t="shared" si="20"/>
        <v>Nvt</v>
      </c>
      <c r="W189" s="1" t="str">
        <f t="shared" si="21"/>
        <v>Nvt</v>
      </c>
      <c r="X189" s="1" t="str">
        <f t="shared" si="22"/>
        <v>Nvt</v>
      </c>
      <c r="Z189" s="1" t="s">
        <v>339</v>
      </c>
      <c r="AA189" s="1" t="s">
        <v>339</v>
      </c>
      <c r="AB189" s="1" t="s">
        <v>339</v>
      </c>
      <c r="AC189" s="1" t="s">
        <v>339</v>
      </c>
      <c r="AD189" s="1" t="s">
        <v>339</v>
      </c>
      <c r="AE189" s="1" t="s">
        <v>339</v>
      </c>
      <c r="AF189" s="1" t="s">
        <v>339</v>
      </c>
      <c r="AG189" s="1" t="s">
        <v>339</v>
      </c>
      <c r="AH189" s="1" t="s">
        <v>339</v>
      </c>
      <c r="AI189" s="1" t="s">
        <v>339</v>
      </c>
      <c r="AK189" s="1" t="s">
        <v>339</v>
      </c>
      <c r="AL189" s="1" t="s">
        <v>339</v>
      </c>
      <c r="AM189" s="1" t="s">
        <v>339</v>
      </c>
      <c r="AN189" s="1" t="s">
        <v>339</v>
      </c>
      <c r="AO189" s="1" t="s">
        <v>339</v>
      </c>
      <c r="AP189" s="1" t="s">
        <v>339</v>
      </c>
      <c r="AQ189" s="1" t="s">
        <v>339</v>
      </c>
      <c r="AS189" s="165"/>
    </row>
    <row r="190" spans="1:45" ht="14.4" hidden="1" customHeight="1" outlineLevel="5" x14ac:dyDescent="0.3">
      <c r="A190" s="8" t="str">
        <f t="shared" ref="A190:A191" si="31">P190</f>
        <v>Punt</v>
      </c>
      <c r="B190" s="9"/>
      <c r="C190" s="9"/>
      <c r="E190" s="255"/>
      <c r="G190" s="247"/>
      <c r="I190" s="253"/>
      <c r="J190" s="174"/>
      <c r="K190" s="252"/>
      <c r="M190" s="251"/>
      <c r="N190" s="10"/>
      <c r="O190" s="254"/>
      <c r="P190" s="8" t="s">
        <v>54</v>
      </c>
      <c r="R190" s="1"/>
      <c r="S190" s="1"/>
      <c r="T190" s="1"/>
      <c r="V190" s="1" t="str">
        <f t="shared" si="20"/>
        <v>Nvt</v>
      </c>
      <c r="W190" s="1" t="str">
        <f t="shared" si="21"/>
        <v>Nvt</v>
      </c>
      <c r="X190" s="1" t="str">
        <f t="shared" si="22"/>
        <v>Nvt</v>
      </c>
      <c r="Z190" s="1" t="s">
        <v>339</v>
      </c>
      <c r="AA190" s="1" t="s">
        <v>339</v>
      </c>
      <c r="AB190" s="1" t="s">
        <v>339</v>
      </c>
      <c r="AC190" s="1" t="s">
        <v>339</v>
      </c>
      <c r="AD190" s="1" t="s">
        <v>339</v>
      </c>
      <c r="AE190" s="1" t="s">
        <v>339</v>
      </c>
      <c r="AF190" s="1" t="s">
        <v>339</v>
      </c>
      <c r="AG190" s="1" t="s">
        <v>339</v>
      </c>
      <c r="AH190" s="1" t="s">
        <v>339</v>
      </c>
      <c r="AI190" s="1" t="s">
        <v>339</v>
      </c>
      <c r="AK190" s="1" t="s">
        <v>339</v>
      </c>
      <c r="AL190" s="1" t="s">
        <v>339</v>
      </c>
      <c r="AM190" s="1" t="s">
        <v>339</v>
      </c>
      <c r="AN190" s="1" t="s">
        <v>339</v>
      </c>
      <c r="AO190" s="1" t="s">
        <v>339</v>
      </c>
      <c r="AP190" s="1" t="s">
        <v>339</v>
      </c>
      <c r="AQ190" s="1" t="s">
        <v>339</v>
      </c>
      <c r="AS190" s="165"/>
    </row>
    <row r="191" spans="1:45" ht="14.4" hidden="1" customHeight="1" outlineLevel="5" x14ac:dyDescent="0.3">
      <c r="A191" s="175" t="str">
        <f t="shared" si="31"/>
        <v>Referentiemaatvoering</v>
      </c>
      <c r="B191" s="9"/>
      <c r="C191" s="9"/>
      <c r="E191" s="255"/>
      <c r="G191" s="247"/>
      <c r="I191" s="253"/>
      <c r="J191" s="174"/>
      <c r="K191" s="252"/>
      <c r="M191" s="251"/>
      <c r="N191" s="10"/>
      <c r="O191" s="254"/>
      <c r="P191" s="175" t="s">
        <v>48</v>
      </c>
      <c r="R191" s="1"/>
      <c r="S191" s="1"/>
      <c r="T191" s="1"/>
      <c r="V191" s="1" t="str">
        <f t="shared" si="20"/>
        <v>Nvt</v>
      </c>
      <c r="W191" s="1" t="str">
        <f t="shared" si="21"/>
        <v>Nvt</v>
      </c>
      <c r="X191" s="1" t="str">
        <f t="shared" si="22"/>
        <v>Nvt</v>
      </c>
      <c r="Z191" s="1" t="s">
        <v>339</v>
      </c>
      <c r="AA191" s="1" t="s">
        <v>339</v>
      </c>
      <c r="AB191" s="1" t="s">
        <v>339</v>
      </c>
      <c r="AC191" s="1" t="s">
        <v>339</v>
      </c>
      <c r="AD191" s="1" t="s">
        <v>339</v>
      </c>
      <c r="AE191" s="1" t="s">
        <v>339</v>
      </c>
      <c r="AF191" s="1" t="s">
        <v>339</v>
      </c>
      <c r="AG191" s="1" t="s">
        <v>339</v>
      </c>
      <c r="AH191" s="1" t="s">
        <v>339</v>
      </c>
      <c r="AI191" s="1" t="s">
        <v>339</v>
      </c>
      <c r="AK191" s="1" t="s">
        <v>339</v>
      </c>
      <c r="AL191" s="1" t="s">
        <v>339</v>
      </c>
      <c r="AM191" s="1" t="s">
        <v>339</v>
      </c>
      <c r="AN191" s="1" t="s">
        <v>339</v>
      </c>
      <c r="AO191" s="1" t="s">
        <v>339</v>
      </c>
      <c r="AP191" s="1" t="s">
        <v>339</v>
      </c>
      <c r="AQ191" s="1" t="s">
        <v>339</v>
      </c>
      <c r="AS191" s="165"/>
    </row>
    <row r="192" spans="1:45" ht="14.4" hidden="1" customHeight="1" outlineLevel="4" collapsed="1" x14ac:dyDescent="0.3">
      <c r="A192" s="8" t="str">
        <f t="shared" si="30"/>
        <v>Bewerking</v>
      </c>
      <c r="B192" s="9"/>
      <c r="C192" s="9"/>
      <c r="E192" s="255"/>
      <c r="G192" s="247"/>
      <c r="I192" s="253"/>
      <c r="J192" s="174"/>
      <c r="K192" s="252"/>
      <c r="M192" s="251"/>
      <c r="N192" s="18" t="s">
        <v>49</v>
      </c>
      <c r="R192" s="1"/>
      <c r="S192" s="1"/>
      <c r="T192" s="1"/>
      <c r="V192" s="1" t="str">
        <f t="shared" si="20"/>
        <v>Nvt</v>
      </c>
      <c r="W192" s="1" t="str">
        <f t="shared" si="21"/>
        <v>Nvt</v>
      </c>
      <c r="X192" s="1" t="str">
        <f t="shared" si="22"/>
        <v>Nvt</v>
      </c>
      <c r="Z192" s="1" t="s">
        <v>339</v>
      </c>
      <c r="AA192" s="1" t="s">
        <v>339</v>
      </c>
      <c r="AB192" s="1" t="s">
        <v>339</v>
      </c>
      <c r="AC192" s="1" t="s">
        <v>339</v>
      </c>
      <c r="AD192" s="1" t="s">
        <v>339</v>
      </c>
      <c r="AE192" s="1" t="s">
        <v>339</v>
      </c>
      <c r="AF192" s="1" t="s">
        <v>339</v>
      </c>
      <c r="AG192" s="1" t="s">
        <v>339</v>
      </c>
      <c r="AH192" s="1" t="s">
        <v>339</v>
      </c>
      <c r="AI192" s="1" t="s">
        <v>339</v>
      </c>
      <c r="AK192" s="1" t="s">
        <v>339</v>
      </c>
      <c r="AL192" s="1" t="s">
        <v>339</v>
      </c>
      <c r="AM192" s="1" t="s">
        <v>339</v>
      </c>
      <c r="AN192" s="1" t="s">
        <v>339</v>
      </c>
      <c r="AO192" s="1" t="s">
        <v>339</v>
      </c>
      <c r="AP192" s="1" t="s">
        <v>339</v>
      </c>
      <c r="AQ192" s="1" t="s">
        <v>339</v>
      </c>
      <c r="AS192" s="165"/>
    </row>
    <row r="193" spans="1:45" ht="14.4" hidden="1" customHeight="1" outlineLevel="3" collapsed="1" x14ac:dyDescent="0.3">
      <c r="A193" s="3" t="str">
        <f t="shared" si="24"/>
        <v>TypeGeveldoorvoer</v>
      </c>
      <c r="B193" s="9"/>
      <c r="C193" s="9"/>
      <c r="E193" s="255"/>
      <c r="G193" s="247"/>
      <c r="I193" s="253"/>
      <c r="J193" s="174"/>
      <c r="K193" s="252"/>
      <c r="L193" s="14" t="s">
        <v>849</v>
      </c>
      <c r="N193" s="10"/>
      <c r="R193" s="1"/>
      <c r="S193" s="1"/>
      <c r="T193" s="1"/>
      <c r="V193" s="1" t="str">
        <f t="shared" si="20"/>
        <v>Nvt</v>
      </c>
      <c r="W193" s="1" t="str">
        <f t="shared" si="21"/>
        <v>Nvt</v>
      </c>
      <c r="X193" s="1" t="str">
        <f t="shared" si="22"/>
        <v>Nvt</v>
      </c>
      <c r="Z193" s="1" t="s">
        <v>339</v>
      </c>
      <c r="AA193" s="1" t="s">
        <v>339</v>
      </c>
      <c r="AB193" s="1" t="s">
        <v>339</v>
      </c>
      <c r="AC193" s="1" t="s">
        <v>339</v>
      </c>
      <c r="AD193" s="1" t="s">
        <v>339</v>
      </c>
      <c r="AE193" s="1" t="s">
        <v>339</v>
      </c>
      <c r="AF193" s="1" t="s">
        <v>339</v>
      </c>
      <c r="AG193" s="1" t="s">
        <v>339</v>
      </c>
      <c r="AH193" s="1" t="s">
        <v>339</v>
      </c>
      <c r="AI193" s="1" t="s">
        <v>339</v>
      </c>
      <c r="AK193" s="1" t="s">
        <v>339</v>
      </c>
      <c r="AL193" s="1" t="s">
        <v>339</v>
      </c>
      <c r="AM193" s="1" t="s">
        <v>339</v>
      </c>
      <c r="AN193" s="1" t="s">
        <v>339</v>
      </c>
      <c r="AO193" s="1" t="s">
        <v>339</v>
      </c>
      <c r="AP193" s="1" t="s">
        <v>339</v>
      </c>
      <c r="AQ193" s="1" t="s">
        <v>339</v>
      </c>
      <c r="AS193" s="165"/>
    </row>
    <row r="194" spans="1:45" ht="14.4" hidden="1" customHeight="1" outlineLevel="3" x14ac:dyDescent="0.3">
      <c r="A194" s="3" t="str">
        <f t="shared" si="24"/>
        <v>Installatienummer</v>
      </c>
      <c r="B194" s="9"/>
      <c r="C194" s="9"/>
      <c r="E194" s="255"/>
      <c r="G194" s="247"/>
      <c r="I194" s="253"/>
      <c r="J194" s="174"/>
      <c r="K194" s="252"/>
      <c r="L194" s="14" t="s">
        <v>850</v>
      </c>
      <c r="N194" s="10"/>
      <c r="R194" s="1"/>
      <c r="S194" s="1"/>
      <c r="T194" s="1"/>
      <c r="V194" s="1" t="str">
        <f t="shared" si="20"/>
        <v>Nvt</v>
      </c>
      <c r="W194" s="1" t="str">
        <f t="shared" si="21"/>
        <v>Nvt</v>
      </c>
      <c r="X194" s="1" t="str">
        <f t="shared" si="22"/>
        <v>Nvt</v>
      </c>
      <c r="Z194" s="1" t="s">
        <v>339</v>
      </c>
      <c r="AA194" s="1" t="s">
        <v>339</v>
      </c>
      <c r="AB194" s="1" t="s">
        <v>339</v>
      </c>
      <c r="AC194" s="1" t="s">
        <v>339</v>
      </c>
      <c r="AD194" s="1" t="s">
        <v>339</v>
      </c>
      <c r="AE194" s="1" t="s">
        <v>339</v>
      </c>
      <c r="AF194" s="1" t="s">
        <v>339</v>
      </c>
      <c r="AG194" s="1" t="s">
        <v>339</v>
      </c>
      <c r="AH194" s="1" t="s">
        <v>339</v>
      </c>
      <c r="AI194" s="1" t="s">
        <v>339</v>
      </c>
      <c r="AK194" s="1" t="s">
        <v>339</v>
      </c>
      <c r="AL194" s="1" t="s">
        <v>339</v>
      </c>
      <c r="AM194" s="1" t="s">
        <v>339</v>
      </c>
      <c r="AN194" s="1" t="s">
        <v>339</v>
      </c>
      <c r="AO194" s="1" t="s">
        <v>339</v>
      </c>
      <c r="AP194" s="1" t="s">
        <v>339</v>
      </c>
      <c r="AQ194" s="1" t="s">
        <v>339</v>
      </c>
      <c r="AS194" s="165"/>
    </row>
    <row r="195" spans="1:45" ht="14.4" hidden="1" customHeight="1" outlineLevel="3" x14ac:dyDescent="0.3">
      <c r="A195" s="3" t="str">
        <f t="shared" si="24"/>
        <v>InstallatienummerPrimair</v>
      </c>
      <c r="B195" s="9"/>
      <c r="C195" s="9"/>
      <c r="E195" s="255"/>
      <c r="G195" s="247"/>
      <c r="I195" s="253"/>
      <c r="J195" s="174"/>
      <c r="K195" s="252"/>
      <c r="L195" s="14" t="s">
        <v>851</v>
      </c>
      <c r="N195" s="10"/>
      <c r="R195" s="1"/>
      <c r="S195" s="1"/>
      <c r="T195" s="1"/>
      <c r="V195" s="1" t="str">
        <f t="shared" si="20"/>
        <v>Nvt</v>
      </c>
      <c r="W195" s="1" t="str">
        <f t="shared" si="21"/>
        <v>Nvt</v>
      </c>
      <c r="X195" s="1" t="str">
        <f t="shared" si="22"/>
        <v>Nvt</v>
      </c>
      <c r="Z195" s="1" t="s">
        <v>339</v>
      </c>
      <c r="AA195" s="1" t="s">
        <v>339</v>
      </c>
      <c r="AB195" s="1" t="s">
        <v>339</v>
      </c>
      <c r="AC195" s="1" t="s">
        <v>339</v>
      </c>
      <c r="AD195" s="1" t="s">
        <v>339</v>
      </c>
      <c r="AE195" s="1" t="s">
        <v>339</v>
      </c>
      <c r="AF195" s="1" t="s">
        <v>339</v>
      </c>
      <c r="AG195" s="1" t="s">
        <v>339</v>
      </c>
      <c r="AH195" s="1" t="s">
        <v>339</v>
      </c>
      <c r="AI195" s="1" t="s">
        <v>339</v>
      </c>
      <c r="AK195" s="1" t="s">
        <v>339</v>
      </c>
      <c r="AL195" s="1" t="s">
        <v>339</v>
      </c>
      <c r="AM195" s="1" t="s">
        <v>339</v>
      </c>
      <c r="AN195" s="1" t="s">
        <v>339</v>
      </c>
      <c r="AO195" s="1" t="s">
        <v>339</v>
      </c>
      <c r="AP195" s="1" t="s">
        <v>339</v>
      </c>
      <c r="AQ195" s="1" t="s">
        <v>339</v>
      </c>
      <c r="AS195" s="165"/>
    </row>
    <row r="196" spans="1:45" ht="14.4" hidden="1" customHeight="1" outlineLevel="3" x14ac:dyDescent="0.3">
      <c r="A196" s="3" t="str">
        <f t="shared" si="24"/>
        <v>Uitvoeringswijze</v>
      </c>
      <c r="B196" s="9"/>
      <c r="C196" s="9"/>
      <c r="E196" s="255"/>
      <c r="G196" s="247"/>
      <c r="I196" s="253"/>
      <c r="J196" s="174"/>
      <c r="K196" s="252"/>
      <c r="L196" s="14" t="s">
        <v>852</v>
      </c>
      <c r="N196" s="10"/>
      <c r="R196" s="1"/>
      <c r="S196" s="1"/>
      <c r="T196" s="1"/>
      <c r="V196" s="1" t="str">
        <f t="shared" si="20"/>
        <v>Nvt</v>
      </c>
      <c r="W196" s="1" t="str">
        <f t="shared" si="21"/>
        <v>Nvt</v>
      </c>
      <c r="X196" s="1" t="str">
        <f t="shared" si="22"/>
        <v>Nvt</v>
      </c>
      <c r="Z196" s="1" t="s">
        <v>339</v>
      </c>
      <c r="AA196" s="1" t="s">
        <v>339</v>
      </c>
      <c r="AB196" s="1" t="s">
        <v>339</v>
      </c>
      <c r="AC196" s="1" t="s">
        <v>339</v>
      </c>
      <c r="AD196" s="1" t="s">
        <v>339</v>
      </c>
      <c r="AE196" s="1" t="s">
        <v>339</v>
      </c>
      <c r="AF196" s="1" t="s">
        <v>339</v>
      </c>
      <c r="AG196" s="1" t="s">
        <v>339</v>
      </c>
      <c r="AH196" s="1" t="s">
        <v>339</v>
      </c>
      <c r="AI196" s="1" t="s">
        <v>339</v>
      </c>
      <c r="AK196" s="1" t="s">
        <v>339</v>
      </c>
      <c r="AL196" s="1" t="s">
        <v>339</v>
      </c>
      <c r="AM196" s="1" t="s">
        <v>339</v>
      </c>
      <c r="AN196" s="1" t="s">
        <v>339</v>
      </c>
      <c r="AO196" s="1" t="s">
        <v>339</v>
      </c>
      <c r="AP196" s="1" t="s">
        <v>339</v>
      </c>
      <c r="AQ196" s="1" t="s">
        <v>339</v>
      </c>
      <c r="AS196" s="165"/>
    </row>
    <row r="197" spans="1:45" ht="14.4" hidden="1" customHeight="1" outlineLevel="3" x14ac:dyDescent="0.3">
      <c r="A197" s="20"/>
      <c r="B197" s="9"/>
      <c r="C197" s="9"/>
      <c r="E197" s="255"/>
      <c r="G197" s="247"/>
      <c r="I197" s="253"/>
      <c r="J197" s="174"/>
      <c r="K197" s="11"/>
      <c r="N197" s="10"/>
      <c r="R197" s="1"/>
      <c r="S197" s="1"/>
      <c r="T197" s="1"/>
      <c r="V197" s="1" t="str">
        <f t="shared" si="20"/>
        <v>Nvt</v>
      </c>
      <c r="W197" s="1" t="str">
        <f t="shared" si="21"/>
        <v>Nvt</v>
      </c>
      <c r="X197" s="1" t="str">
        <f t="shared" si="22"/>
        <v>Nvt</v>
      </c>
      <c r="Z197" s="1" t="s">
        <v>339</v>
      </c>
      <c r="AA197" s="1" t="s">
        <v>339</v>
      </c>
      <c r="AB197" s="1" t="s">
        <v>339</v>
      </c>
      <c r="AC197" s="1" t="s">
        <v>339</v>
      </c>
      <c r="AD197" s="1" t="s">
        <v>339</v>
      </c>
      <c r="AE197" s="1" t="s">
        <v>339</v>
      </c>
      <c r="AF197" s="1" t="s">
        <v>339</v>
      </c>
      <c r="AG197" s="1" t="s">
        <v>339</v>
      </c>
      <c r="AH197" s="1" t="s">
        <v>339</v>
      </c>
      <c r="AI197" s="1" t="s">
        <v>339</v>
      </c>
      <c r="AK197" s="1" t="s">
        <v>339</v>
      </c>
      <c r="AL197" s="1" t="s">
        <v>339</v>
      </c>
      <c r="AM197" s="1" t="s">
        <v>339</v>
      </c>
      <c r="AN197" s="1" t="s">
        <v>339</v>
      </c>
      <c r="AO197" s="1" t="s">
        <v>339</v>
      </c>
      <c r="AP197" s="1" t="s">
        <v>339</v>
      </c>
      <c r="AQ197" s="1" t="s">
        <v>339</v>
      </c>
      <c r="AS197" s="165"/>
    </row>
    <row r="198" spans="1:45" ht="14.4" hidden="1" customHeight="1" outlineLevel="2" collapsed="1" x14ac:dyDescent="0.3">
      <c r="A198" s="3" t="str">
        <f t="shared" ref="A198:A218" si="32">J198</f>
        <v>AansluitingKoper [+]</v>
      </c>
      <c r="B198" s="9" t="s">
        <v>341</v>
      </c>
      <c r="C198" s="9" t="s">
        <v>354</v>
      </c>
      <c r="E198" s="255"/>
      <c r="G198" s="247"/>
      <c r="I198" s="253"/>
      <c r="J198" s="178" t="s">
        <v>853</v>
      </c>
      <c r="K198" s="11"/>
      <c r="R198" s="1"/>
      <c r="S198" s="1"/>
      <c r="T198" s="1"/>
      <c r="V198" s="1" t="str">
        <f t="shared" si="20"/>
        <v>Nee</v>
      </c>
      <c r="W198" s="1" t="str">
        <f t="shared" si="21"/>
        <v>Nee</v>
      </c>
      <c r="X198" s="1" t="str">
        <f t="shared" si="22"/>
        <v>Nee</v>
      </c>
      <c r="Z198" s="1" t="s">
        <v>341</v>
      </c>
      <c r="AA198" s="1" t="s">
        <v>341</v>
      </c>
      <c r="AB198" s="1" t="s">
        <v>341</v>
      </c>
      <c r="AC198" s="1" t="s">
        <v>339</v>
      </c>
      <c r="AD198" s="1" t="s">
        <v>339</v>
      </c>
      <c r="AE198" s="1" t="s">
        <v>341</v>
      </c>
      <c r="AF198" s="1" t="s">
        <v>341</v>
      </c>
      <c r="AG198" s="1" t="s">
        <v>341</v>
      </c>
      <c r="AH198" s="1" t="s">
        <v>341</v>
      </c>
      <c r="AI198" s="1" t="s">
        <v>341</v>
      </c>
      <c r="AK198" s="1" t="s">
        <v>341</v>
      </c>
      <c r="AL198" s="1" t="s">
        <v>341</v>
      </c>
      <c r="AM198" s="1" t="s">
        <v>341</v>
      </c>
      <c r="AN198" s="1" t="s">
        <v>341</v>
      </c>
      <c r="AO198" s="1" t="s">
        <v>341</v>
      </c>
      <c r="AP198" s="1" t="s">
        <v>341</v>
      </c>
      <c r="AQ198" s="1" t="s">
        <v>341</v>
      </c>
      <c r="AS198" s="22"/>
    </row>
    <row r="199" spans="1:45" ht="14.4" hidden="1" customHeight="1" outlineLevel="3" x14ac:dyDescent="0.3">
      <c r="A199" s="3" t="str">
        <f>L199</f>
        <v>Hoofdinfra [+]</v>
      </c>
      <c r="B199" s="9"/>
      <c r="C199" s="9"/>
      <c r="E199" s="255"/>
      <c r="G199" s="247"/>
      <c r="I199" s="253"/>
      <c r="J199" s="174"/>
      <c r="K199" s="252" t="s">
        <v>96</v>
      </c>
      <c r="L199" s="14" t="s">
        <v>197</v>
      </c>
      <c r="R199" s="1"/>
      <c r="S199" s="1"/>
      <c r="T199" s="1"/>
      <c r="V199" s="1" t="str">
        <f t="shared" si="20"/>
        <v>Nvt</v>
      </c>
      <c r="W199" s="1" t="str">
        <f t="shared" si="21"/>
        <v>Nvt</v>
      </c>
      <c r="X199" s="1" t="str">
        <f t="shared" si="22"/>
        <v>Nvt</v>
      </c>
      <c r="Z199" s="1" t="s">
        <v>339</v>
      </c>
      <c r="AA199" s="1" t="s">
        <v>339</v>
      </c>
      <c r="AB199" s="1" t="s">
        <v>339</v>
      </c>
      <c r="AC199" s="1" t="s">
        <v>339</v>
      </c>
      <c r="AD199" s="1" t="s">
        <v>339</v>
      </c>
      <c r="AE199" s="1" t="s">
        <v>339</v>
      </c>
      <c r="AF199" s="1" t="s">
        <v>339</v>
      </c>
      <c r="AG199" s="1" t="s">
        <v>339</v>
      </c>
      <c r="AH199" s="1" t="s">
        <v>339</v>
      </c>
      <c r="AI199" s="1" t="s">
        <v>339</v>
      </c>
      <c r="AK199" s="1" t="s">
        <v>339</v>
      </c>
      <c r="AL199" s="1" t="s">
        <v>339</v>
      </c>
      <c r="AM199" s="1" t="s">
        <v>339</v>
      </c>
      <c r="AN199" s="1" t="s">
        <v>339</v>
      </c>
      <c r="AO199" s="1" t="s">
        <v>339</v>
      </c>
      <c r="AP199" s="1" t="s">
        <v>339</v>
      </c>
      <c r="AQ199" s="1" t="s">
        <v>339</v>
      </c>
      <c r="AS199" s="165"/>
    </row>
    <row r="200" spans="1:45" ht="14.4" hidden="1" customHeight="1" outlineLevel="4" x14ac:dyDescent="0.3">
      <c r="A200" s="8" t="str">
        <f>N200</f>
        <v>AangeslotenAders</v>
      </c>
      <c r="B200" s="9"/>
      <c r="C200" s="9"/>
      <c r="E200" s="255"/>
      <c r="G200" s="247"/>
      <c r="I200" s="253"/>
      <c r="J200" s="174"/>
      <c r="K200" s="252"/>
      <c r="M200" s="169" t="s">
        <v>82</v>
      </c>
      <c r="N200" s="8" t="s">
        <v>854</v>
      </c>
      <c r="R200" s="1"/>
      <c r="S200" s="1"/>
      <c r="T200" s="1"/>
      <c r="V200" s="1" t="str">
        <f t="shared" si="20"/>
        <v>Nvt</v>
      </c>
      <c r="W200" s="1" t="str">
        <f t="shared" si="21"/>
        <v>Nvt</v>
      </c>
      <c r="X200" s="1" t="str">
        <f t="shared" si="22"/>
        <v>Nvt</v>
      </c>
      <c r="Z200" s="1" t="s">
        <v>339</v>
      </c>
      <c r="AA200" s="1" t="s">
        <v>339</v>
      </c>
      <c r="AB200" s="1" t="s">
        <v>339</v>
      </c>
      <c r="AC200" s="1" t="s">
        <v>339</v>
      </c>
      <c r="AD200" s="1" t="s">
        <v>339</v>
      </c>
      <c r="AE200" s="1" t="s">
        <v>339</v>
      </c>
      <c r="AF200" s="1" t="s">
        <v>339</v>
      </c>
      <c r="AG200" s="1" t="s">
        <v>339</v>
      </c>
      <c r="AH200" s="1" t="s">
        <v>339</v>
      </c>
      <c r="AI200" s="1" t="s">
        <v>339</v>
      </c>
      <c r="AK200" s="1" t="s">
        <v>339</v>
      </c>
      <c r="AL200" s="1" t="s">
        <v>339</v>
      </c>
      <c r="AM200" s="1" t="s">
        <v>339</v>
      </c>
      <c r="AN200" s="1" t="s">
        <v>339</v>
      </c>
      <c r="AO200" s="1" t="s">
        <v>339</v>
      </c>
      <c r="AP200" s="1" t="s">
        <v>339</v>
      </c>
      <c r="AQ200" s="1" t="s">
        <v>339</v>
      </c>
      <c r="AS200" s="165"/>
    </row>
    <row r="201" spans="1:45" ht="14.4" hidden="1" customHeight="1" outlineLevel="3" collapsed="1" x14ac:dyDescent="0.3">
      <c r="A201" s="8" t="str">
        <f t="shared" ref="A201:A210" si="33">L201</f>
        <v>Aansluitkabel [+]</v>
      </c>
      <c r="B201" s="9"/>
      <c r="C201" s="9"/>
      <c r="E201" s="255"/>
      <c r="G201" s="247"/>
      <c r="I201" s="253"/>
      <c r="J201" s="174"/>
      <c r="K201" s="252"/>
      <c r="L201" s="18" t="s">
        <v>195</v>
      </c>
      <c r="R201" s="1"/>
      <c r="S201" s="1"/>
      <c r="T201" s="1"/>
      <c r="V201" s="1" t="str">
        <f t="shared" si="20"/>
        <v>Nvt</v>
      </c>
      <c r="W201" s="1" t="str">
        <f t="shared" si="21"/>
        <v>Nvt</v>
      </c>
      <c r="X201" s="1" t="str">
        <f t="shared" si="22"/>
        <v>Nvt</v>
      </c>
      <c r="Z201" s="1" t="s">
        <v>339</v>
      </c>
      <c r="AA201" s="1" t="s">
        <v>339</v>
      </c>
      <c r="AB201" s="1" t="s">
        <v>339</v>
      </c>
      <c r="AC201" s="1" t="s">
        <v>339</v>
      </c>
      <c r="AD201" s="1" t="s">
        <v>339</v>
      </c>
      <c r="AE201" s="1" t="s">
        <v>339</v>
      </c>
      <c r="AF201" s="1" t="s">
        <v>339</v>
      </c>
      <c r="AG201" s="1" t="s">
        <v>339</v>
      </c>
      <c r="AH201" s="1" t="s">
        <v>339</v>
      </c>
      <c r="AI201" s="1" t="s">
        <v>339</v>
      </c>
      <c r="AK201" s="1" t="s">
        <v>339</v>
      </c>
      <c r="AL201" s="1" t="s">
        <v>339</v>
      </c>
      <c r="AM201" s="1" t="s">
        <v>339</v>
      </c>
      <c r="AN201" s="1" t="s">
        <v>339</v>
      </c>
      <c r="AO201" s="1" t="s">
        <v>339</v>
      </c>
      <c r="AP201" s="1" t="s">
        <v>339</v>
      </c>
      <c r="AQ201" s="1" t="s">
        <v>339</v>
      </c>
      <c r="AS201" s="165"/>
    </row>
    <row r="202" spans="1:45" ht="14.4" hidden="1" customHeight="1" outlineLevel="4" x14ac:dyDescent="0.3">
      <c r="A202" s="8" t="str">
        <f>N202</f>
        <v>TypeAansluitkabel</v>
      </c>
      <c r="B202" s="9"/>
      <c r="C202" s="9"/>
      <c r="E202" s="255"/>
      <c r="G202" s="247"/>
      <c r="I202" s="253"/>
      <c r="J202" s="174"/>
      <c r="K202" s="252"/>
      <c r="L202" s="10"/>
      <c r="M202" s="247" t="s">
        <v>91</v>
      </c>
      <c r="N202" s="18" t="s">
        <v>855</v>
      </c>
      <c r="R202" s="1"/>
      <c r="S202" s="1"/>
      <c r="T202" s="1"/>
      <c r="V202" s="1" t="str">
        <f t="shared" si="20"/>
        <v>Nvt</v>
      </c>
      <c r="W202" s="1" t="str">
        <f t="shared" si="21"/>
        <v>Nvt</v>
      </c>
      <c r="X202" s="1" t="str">
        <f t="shared" si="22"/>
        <v>Nvt</v>
      </c>
      <c r="Z202" s="1" t="s">
        <v>339</v>
      </c>
      <c r="AA202" s="1" t="s">
        <v>339</v>
      </c>
      <c r="AB202" s="1" t="s">
        <v>339</v>
      </c>
      <c r="AC202" s="1" t="s">
        <v>339</v>
      </c>
      <c r="AD202" s="1" t="s">
        <v>339</v>
      </c>
      <c r="AE202" s="1" t="s">
        <v>339</v>
      </c>
      <c r="AF202" s="1" t="s">
        <v>339</v>
      </c>
      <c r="AG202" s="1" t="s">
        <v>339</v>
      </c>
      <c r="AH202" s="1" t="s">
        <v>339</v>
      </c>
      <c r="AI202" s="1" t="s">
        <v>339</v>
      </c>
      <c r="AK202" s="1" t="s">
        <v>339</v>
      </c>
      <c r="AL202" s="1" t="s">
        <v>339</v>
      </c>
      <c r="AM202" s="1" t="s">
        <v>339</v>
      </c>
      <c r="AN202" s="1" t="s">
        <v>339</v>
      </c>
      <c r="AO202" s="1" t="s">
        <v>339</v>
      </c>
      <c r="AP202" s="1" t="s">
        <v>339</v>
      </c>
      <c r="AQ202" s="1" t="s">
        <v>339</v>
      </c>
      <c r="AS202" s="165"/>
    </row>
    <row r="203" spans="1:45" ht="14.4" hidden="1" customHeight="1" outlineLevel="4" x14ac:dyDescent="0.3">
      <c r="A203" s="3" t="str">
        <f t="shared" ref="A203:A209" si="34">N203</f>
        <v>AangeslotenAders</v>
      </c>
      <c r="B203" s="9"/>
      <c r="C203" s="9"/>
      <c r="E203" s="255"/>
      <c r="G203" s="247"/>
      <c r="I203" s="253"/>
      <c r="J203" s="174"/>
      <c r="K203" s="252"/>
      <c r="L203" s="10"/>
      <c r="M203" s="247"/>
      <c r="N203" s="14" t="s">
        <v>854</v>
      </c>
      <c r="R203" s="1"/>
      <c r="S203" s="1"/>
      <c r="T203" s="1"/>
      <c r="V203" s="1" t="str">
        <f t="shared" si="20"/>
        <v>Nvt</v>
      </c>
      <c r="W203" s="1" t="str">
        <f t="shared" si="21"/>
        <v>Nvt</v>
      </c>
      <c r="X203" s="1" t="str">
        <f t="shared" si="22"/>
        <v>Nvt</v>
      </c>
      <c r="Z203" s="1" t="s">
        <v>339</v>
      </c>
      <c r="AA203" s="1" t="s">
        <v>339</v>
      </c>
      <c r="AB203" s="1" t="s">
        <v>339</v>
      </c>
      <c r="AC203" s="1" t="s">
        <v>339</v>
      </c>
      <c r="AD203" s="1" t="s">
        <v>339</v>
      </c>
      <c r="AE203" s="1" t="s">
        <v>339</v>
      </c>
      <c r="AF203" s="1" t="s">
        <v>339</v>
      </c>
      <c r="AG203" s="1" t="s">
        <v>339</v>
      </c>
      <c r="AH203" s="1" t="s">
        <v>339</v>
      </c>
      <c r="AI203" s="1" t="s">
        <v>339</v>
      </c>
      <c r="AK203" s="1" t="s">
        <v>339</v>
      </c>
      <c r="AL203" s="1" t="s">
        <v>339</v>
      </c>
      <c r="AM203" s="1" t="s">
        <v>339</v>
      </c>
      <c r="AN203" s="1" t="s">
        <v>339</v>
      </c>
      <c r="AO203" s="1" t="s">
        <v>339</v>
      </c>
      <c r="AP203" s="1" t="s">
        <v>339</v>
      </c>
      <c r="AQ203" s="1" t="s">
        <v>339</v>
      </c>
      <c r="AS203" s="165"/>
    </row>
    <row r="204" spans="1:45" ht="14.4" hidden="1" customHeight="1" outlineLevel="4" x14ac:dyDescent="0.3">
      <c r="A204" s="8" t="str">
        <f t="shared" si="34"/>
        <v>LengteAansluitkabel</v>
      </c>
      <c r="B204" s="9"/>
      <c r="C204" s="9"/>
      <c r="E204" s="255"/>
      <c r="G204" s="247"/>
      <c r="I204" s="253"/>
      <c r="J204" s="174"/>
      <c r="K204" s="252"/>
      <c r="L204" s="10"/>
      <c r="M204" s="247"/>
      <c r="N204" s="18" t="s">
        <v>856</v>
      </c>
      <c r="R204" s="1"/>
      <c r="S204" s="1"/>
      <c r="T204" s="1"/>
      <c r="V204" s="1" t="str">
        <f t="shared" si="20"/>
        <v>Nvt</v>
      </c>
      <c r="W204" s="1" t="str">
        <f t="shared" si="21"/>
        <v>Nvt</v>
      </c>
      <c r="X204" s="1" t="str">
        <f t="shared" si="22"/>
        <v>Nvt</v>
      </c>
      <c r="Z204" s="1" t="s">
        <v>339</v>
      </c>
      <c r="AA204" s="1" t="s">
        <v>339</v>
      </c>
      <c r="AB204" s="1" t="s">
        <v>339</v>
      </c>
      <c r="AC204" s="1" t="s">
        <v>339</v>
      </c>
      <c r="AD204" s="1" t="s">
        <v>339</v>
      </c>
      <c r="AE204" s="1" t="s">
        <v>339</v>
      </c>
      <c r="AF204" s="1" t="s">
        <v>339</v>
      </c>
      <c r="AG204" s="1" t="s">
        <v>339</v>
      </c>
      <c r="AH204" s="1" t="s">
        <v>339</v>
      </c>
      <c r="AI204" s="1" t="s">
        <v>339</v>
      </c>
      <c r="AK204" s="1" t="s">
        <v>339</v>
      </c>
      <c r="AL204" s="1" t="s">
        <v>339</v>
      </c>
      <c r="AM204" s="1" t="s">
        <v>339</v>
      </c>
      <c r="AN204" s="1" t="s">
        <v>339</v>
      </c>
      <c r="AO204" s="1" t="s">
        <v>339</v>
      </c>
      <c r="AP204" s="1" t="s">
        <v>339</v>
      </c>
      <c r="AQ204" s="1" t="s">
        <v>339</v>
      </c>
      <c r="AS204" s="165"/>
    </row>
    <row r="205" spans="1:45" ht="14.4" hidden="1" customHeight="1" outlineLevel="4" x14ac:dyDescent="0.3">
      <c r="A205" s="3" t="str">
        <f t="shared" si="34"/>
        <v>LocatieAansluitpunt</v>
      </c>
      <c r="B205" s="9"/>
      <c r="C205" s="9"/>
      <c r="E205" s="255"/>
      <c r="G205" s="247"/>
      <c r="I205" s="253"/>
      <c r="J205" s="174"/>
      <c r="K205" s="252"/>
      <c r="L205" s="10"/>
      <c r="M205" s="247"/>
      <c r="N205" s="14" t="s">
        <v>857</v>
      </c>
      <c r="R205" s="1"/>
      <c r="S205" s="1"/>
      <c r="T205" s="1"/>
      <c r="V205" s="1" t="str">
        <f t="shared" si="20"/>
        <v>Nvt</v>
      </c>
      <c r="W205" s="1" t="str">
        <f t="shared" si="21"/>
        <v>Nvt</v>
      </c>
      <c r="X205" s="1" t="str">
        <f t="shared" si="22"/>
        <v>Nvt</v>
      </c>
      <c r="Z205" s="1" t="s">
        <v>339</v>
      </c>
      <c r="AA205" s="1" t="s">
        <v>339</v>
      </c>
      <c r="AB205" s="1" t="s">
        <v>339</v>
      </c>
      <c r="AC205" s="1" t="s">
        <v>339</v>
      </c>
      <c r="AD205" s="1" t="s">
        <v>339</v>
      </c>
      <c r="AE205" s="1" t="s">
        <v>339</v>
      </c>
      <c r="AF205" s="1" t="s">
        <v>339</v>
      </c>
      <c r="AG205" s="1" t="s">
        <v>339</v>
      </c>
      <c r="AH205" s="1" t="s">
        <v>339</v>
      </c>
      <c r="AI205" s="1" t="s">
        <v>339</v>
      </c>
      <c r="AK205" s="1" t="s">
        <v>339</v>
      </c>
      <c r="AL205" s="1" t="s">
        <v>339</v>
      </c>
      <c r="AM205" s="1" t="s">
        <v>339</v>
      </c>
      <c r="AN205" s="1" t="s">
        <v>339</v>
      </c>
      <c r="AO205" s="1" t="s">
        <v>339</v>
      </c>
      <c r="AP205" s="1" t="s">
        <v>339</v>
      </c>
      <c r="AQ205" s="1" t="s">
        <v>339</v>
      </c>
      <c r="AS205" s="165"/>
    </row>
    <row r="206" spans="1:45" ht="14.4" hidden="1" customHeight="1" outlineLevel="4" x14ac:dyDescent="0.3">
      <c r="A206" s="3" t="str">
        <f t="shared" si="34"/>
        <v>LijnGeometrie</v>
      </c>
      <c r="B206" s="9"/>
      <c r="C206" s="9"/>
      <c r="E206" s="255"/>
      <c r="G206" s="247"/>
      <c r="I206" s="253"/>
      <c r="J206" s="174"/>
      <c r="K206" s="252"/>
      <c r="L206" s="10"/>
      <c r="M206" s="247"/>
      <c r="N206" s="14" t="s">
        <v>46</v>
      </c>
      <c r="R206" s="1"/>
      <c r="S206" s="1"/>
      <c r="T206" s="1"/>
      <c r="V206" s="1" t="str">
        <f t="shared" si="20"/>
        <v>Nvt</v>
      </c>
      <c r="W206" s="1" t="str">
        <f t="shared" si="21"/>
        <v>Nvt</v>
      </c>
      <c r="X206" s="1" t="str">
        <f t="shared" si="22"/>
        <v>Nvt</v>
      </c>
      <c r="Z206" s="1" t="s">
        <v>339</v>
      </c>
      <c r="AA206" s="1" t="s">
        <v>339</v>
      </c>
      <c r="AB206" s="1" t="s">
        <v>339</v>
      </c>
      <c r="AC206" s="1" t="s">
        <v>339</v>
      </c>
      <c r="AD206" s="1" t="s">
        <v>339</v>
      </c>
      <c r="AE206" s="1" t="s">
        <v>339</v>
      </c>
      <c r="AF206" s="1" t="s">
        <v>339</v>
      </c>
      <c r="AG206" s="1" t="s">
        <v>339</v>
      </c>
      <c r="AH206" s="1" t="s">
        <v>339</v>
      </c>
      <c r="AI206" s="1" t="s">
        <v>339</v>
      </c>
      <c r="AK206" s="1" t="s">
        <v>339</v>
      </c>
      <c r="AL206" s="1" t="s">
        <v>339</v>
      </c>
      <c r="AM206" s="1" t="s">
        <v>339</v>
      </c>
      <c r="AN206" s="1" t="s">
        <v>339</v>
      </c>
      <c r="AO206" s="1" t="s">
        <v>339</v>
      </c>
      <c r="AP206" s="1" t="s">
        <v>339</v>
      </c>
      <c r="AQ206" s="1" t="s">
        <v>339</v>
      </c>
      <c r="AS206" s="165"/>
    </row>
    <row r="207" spans="1:45" ht="14.4" hidden="1" customHeight="1" outlineLevel="5" x14ac:dyDescent="0.3">
      <c r="A207" s="8" t="str">
        <f>P207</f>
        <v>Lijnpunten</v>
      </c>
      <c r="B207" s="9"/>
      <c r="C207" s="9"/>
      <c r="E207" s="255"/>
      <c r="G207" s="247"/>
      <c r="I207" s="253"/>
      <c r="J207" s="174"/>
      <c r="K207" s="252"/>
      <c r="L207" s="10"/>
      <c r="M207" s="247"/>
      <c r="O207" s="251" t="s">
        <v>46</v>
      </c>
      <c r="P207" s="8" t="s">
        <v>47</v>
      </c>
      <c r="R207" s="1"/>
      <c r="S207" s="1"/>
      <c r="T207" s="1"/>
      <c r="V207" s="1" t="str">
        <f t="shared" si="20"/>
        <v>Nvt</v>
      </c>
      <c r="W207" s="1" t="str">
        <f t="shared" si="21"/>
        <v>Nvt</v>
      </c>
      <c r="X207" s="1" t="str">
        <f t="shared" si="22"/>
        <v>Nvt</v>
      </c>
      <c r="Z207" s="1" t="s">
        <v>339</v>
      </c>
      <c r="AA207" s="1" t="s">
        <v>339</v>
      </c>
      <c r="AB207" s="1" t="s">
        <v>339</v>
      </c>
      <c r="AC207" s="1" t="s">
        <v>339</v>
      </c>
      <c r="AD207" s="1" t="s">
        <v>339</v>
      </c>
      <c r="AE207" s="1" t="s">
        <v>339</v>
      </c>
      <c r="AF207" s="1" t="s">
        <v>339</v>
      </c>
      <c r="AG207" s="1" t="s">
        <v>339</v>
      </c>
      <c r="AH207" s="1" t="s">
        <v>339</v>
      </c>
      <c r="AI207" s="1" t="s">
        <v>339</v>
      </c>
      <c r="AK207" s="1" t="s">
        <v>339</v>
      </c>
      <c r="AL207" s="1" t="s">
        <v>339</v>
      </c>
      <c r="AM207" s="1" t="s">
        <v>339</v>
      </c>
      <c r="AN207" s="1" t="s">
        <v>339</v>
      </c>
      <c r="AO207" s="1" t="s">
        <v>339</v>
      </c>
      <c r="AP207" s="1" t="s">
        <v>339</v>
      </c>
      <c r="AQ207" s="1" t="s">
        <v>339</v>
      </c>
      <c r="AS207" s="165"/>
    </row>
    <row r="208" spans="1:45" ht="14.4" hidden="1" customHeight="1" outlineLevel="5" x14ac:dyDescent="0.3">
      <c r="A208" s="3" t="str">
        <f>P208</f>
        <v>Referentiemaatvoering</v>
      </c>
      <c r="B208" s="9"/>
      <c r="C208" s="9"/>
      <c r="E208" s="255"/>
      <c r="G208" s="247"/>
      <c r="I208" s="253"/>
      <c r="J208" s="174"/>
      <c r="K208" s="252"/>
      <c r="L208" s="10"/>
      <c r="M208" s="247"/>
      <c r="O208" s="251"/>
      <c r="P208" s="3" t="s">
        <v>48</v>
      </c>
      <c r="R208" s="1"/>
      <c r="S208" s="1"/>
      <c r="T208" s="1"/>
      <c r="V208" s="1" t="str">
        <f t="shared" si="20"/>
        <v>Nvt</v>
      </c>
      <c r="W208" s="1" t="str">
        <f t="shared" si="21"/>
        <v>Nvt</v>
      </c>
      <c r="X208" s="1" t="str">
        <f t="shared" si="22"/>
        <v>Nvt</v>
      </c>
      <c r="Z208" s="1" t="s">
        <v>339</v>
      </c>
      <c r="AA208" s="1" t="s">
        <v>339</v>
      </c>
      <c r="AB208" s="1" t="s">
        <v>339</v>
      </c>
      <c r="AC208" s="1" t="s">
        <v>339</v>
      </c>
      <c r="AD208" s="1" t="s">
        <v>339</v>
      </c>
      <c r="AE208" s="1" t="s">
        <v>339</v>
      </c>
      <c r="AF208" s="1" t="s">
        <v>339</v>
      </c>
      <c r="AG208" s="1" t="s">
        <v>339</v>
      </c>
      <c r="AH208" s="1" t="s">
        <v>339</v>
      </c>
      <c r="AI208" s="1" t="s">
        <v>339</v>
      </c>
      <c r="AK208" s="1" t="s">
        <v>339</v>
      </c>
      <c r="AL208" s="1" t="s">
        <v>339</v>
      </c>
      <c r="AM208" s="1" t="s">
        <v>339</v>
      </c>
      <c r="AN208" s="1" t="s">
        <v>339</v>
      </c>
      <c r="AO208" s="1" t="s">
        <v>339</v>
      </c>
      <c r="AP208" s="1" t="s">
        <v>339</v>
      </c>
      <c r="AQ208" s="1" t="s">
        <v>339</v>
      </c>
      <c r="AS208" s="165"/>
    </row>
    <row r="209" spans="1:45" ht="14.4" hidden="1" customHeight="1" outlineLevel="4" collapsed="1" x14ac:dyDescent="0.3">
      <c r="A209" s="3" t="str">
        <f t="shared" si="34"/>
        <v>Bewerking</v>
      </c>
      <c r="B209" s="9"/>
      <c r="C209" s="9"/>
      <c r="E209" s="255"/>
      <c r="G209" s="247"/>
      <c r="I209" s="253"/>
      <c r="J209" s="174"/>
      <c r="K209" s="252"/>
      <c r="L209" s="10"/>
      <c r="M209" s="247"/>
      <c r="N209" s="14" t="s">
        <v>49</v>
      </c>
      <c r="R209" s="1"/>
      <c r="S209" s="1"/>
      <c r="T209" s="1"/>
      <c r="V209" s="1" t="str">
        <f t="shared" si="20"/>
        <v>Nvt</v>
      </c>
      <c r="W209" s="1" t="str">
        <f t="shared" si="21"/>
        <v>Nvt</v>
      </c>
      <c r="X209" s="1" t="str">
        <f t="shared" si="22"/>
        <v>Nvt</v>
      </c>
      <c r="Z209" s="1" t="s">
        <v>339</v>
      </c>
      <c r="AA209" s="1" t="s">
        <v>339</v>
      </c>
      <c r="AB209" s="1" t="s">
        <v>339</v>
      </c>
      <c r="AC209" s="1" t="s">
        <v>339</v>
      </c>
      <c r="AD209" s="1" t="s">
        <v>339</v>
      </c>
      <c r="AE209" s="1" t="s">
        <v>339</v>
      </c>
      <c r="AF209" s="1" t="s">
        <v>339</v>
      </c>
      <c r="AG209" s="1" t="s">
        <v>339</v>
      </c>
      <c r="AH209" s="1" t="s">
        <v>339</v>
      </c>
      <c r="AI209" s="1" t="s">
        <v>339</v>
      </c>
      <c r="AK209" s="1" t="s">
        <v>339</v>
      </c>
      <c r="AL209" s="1" t="s">
        <v>339</v>
      </c>
      <c r="AM209" s="1" t="s">
        <v>339</v>
      </c>
      <c r="AN209" s="1" t="s">
        <v>339</v>
      </c>
      <c r="AO209" s="1" t="s">
        <v>339</v>
      </c>
      <c r="AP209" s="1" t="s">
        <v>339</v>
      </c>
      <c r="AQ209" s="1" t="s">
        <v>339</v>
      </c>
      <c r="AS209" s="165"/>
    </row>
    <row r="210" spans="1:45" ht="14.4" hidden="1" customHeight="1" outlineLevel="3" collapsed="1" x14ac:dyDescent="0.3">
      <c r="A210" s="8" t="str">
        <f t="shared" si="33"/>
        <v>Mof [+]</v>
      </c>
      <c r="B210" s="9"/>
      <c r="C210" s="9"/>
      <c r="E210" s="255"/>
      <c r="G210" s="247"/>
      <c r="I210" s="253"/>
      <c r="J210" s="174"/>
      <c r="K210" s="252"/>
      <c r="L210" s="18" t="s">
        <v>873</v>
      </c>
      <c r="R210" s="1"/>
      <c r="S210" s="1"/>
      <c r="T210" s="1"/>
      <c r="V210" s="1" t="str">
        <f t="shared" si="20"/>
        <v>Nvt</v>
      </c>
      <c r="W210" s="1" t="str">
        <f t="shared" si="21"/>
        <v>Nvt</v>
      </c>
      <c r="X210" s="1" t="str">
        <f t="shared" si="22"/>
        <v>Nvt</v>
      </c>
      <c r="Z210" s="1" t="s">
        <v>339</v>
      </c>
      <c r="AA210" s="1" t="s">
        <v>339</v>
      </c>
      <c r="AB210" s="1" t="s">
        <v>339</v>
      </c>
      <c r="AC210" s="1" t="s">
        <v>339</v>
      </c>
      <c r="AD210" s="1" t="s">
        <v>339</v>
      </c>
      <c r="AE210" s="1" t="s">
        <v>339</v>
      </c>
      <c r="AF210" s="1" t="s">
        <v>339</v>
      </c>
      <c r="AG210" s="1" t="s">
        <v>339</v>
      </c>
      <c r="AH210" s="1" t="s">
        <v>339</v>
      </c>
      <c r="AI210" s="1" t="s">
        <v>339</v>
      </c>
      <c r="AK210" s="1" t="s">
        <v>339</v>
      </c>
      <c r="AL210" s="1" t="s">
        <v>339</v>
      </c>
      <c r="AM210" s="1" t="s">
        <v>339</v>
      </c>
      <c r="AN210" s="1" t="s">
        <v>339</v>
      </c>
      <c r="AO210" s="1" t="s">
        <v>339</v>
      </c>
      <c r="AP210" s="1" t="s">
        <v>339</v>
      </c>
      <c r="AQ210" s="1" t="s">
        <v>339</v>
      </c>
      <c r="AS210" s="165"/>
    </row>
    <row r="211" spans="1:45" ht="14.4" hidden="1" customHeight="1" outlineLevel="4" x14ac:dyDescent="0.3">
      <c r="A211" s="8" t="str">
        <f>N211</f>
        <v>TypeMof</v>
      </c>
      <c r="B211" s="9"/>
      <c r="C211" s="9"/>
      <c r="E211" s="255"/>
      <c r="G211" s="247"/>
      <c r="I211" s="253"/>
      <c r="J211" s="174"/>
      <c r="K211" s="252"/>
      <c r="L211" s="10"/>
      <c r="M211" s="247" t="s">
        <v>522</v>
      </c>
      <c r="N211" s="18" t="s">
        <v>858</v>
      </c>
      <c r="R211" s="1"/>
      <c r="S211" s="1"/>
      <c r="T211" s="1"/>
      <c r="V211" s="1" t="str">
        <f t="shared" si="20"/>
        <v>Nvt</v>
      </c>
      <c r="W211" s="1" t="str">
        <f t="shared" si="21"/>
        <v>Nvt</v>
      </c>
      <c r="X211" s="1" t="str">
        <f t="shared" si="22"/>
        <v>Nvt</v>
      </c>
      <c r="Z211" s="1" t="s">
        <v>339</v>
      </c>
      <c r="AA211" s="1" t="s">
        <v>339</v>
      </c>
      <c r="AB211" s="1" t="s">
        <v>339</v>
      </c>
      <c r="AC211" s="1" t="s">
        <v>339</v>
      </c>
      <c r="AD211" s="1" t="s">
        <v>339</v>
      </c>
      <c r="AE211" s="1" t="s">
        <v>339</v>
      </c>
      <c r="AF211" s="1" t="s">
        <v>339</v>
      </c>
      <c r="AG211" s="1" t="s">
        <v>339</v>
      </c>
      <c r="AH211" s="1" t="s">
        <v>339</v>
      </c>
      <c r="AI211" s="1" t="s">
        <v>339</v>
      </c>
      <c r="AK211" s="1" t="s">
        <v>339</v>
      </c>
      <c r="AL211" s="1" t="s">
        <v>339</v>
      </c>
      <c r="AM211" s="1" t="s">
        <v>339</v>
      </c>
      <c r="AN211" s="1" t="s">
        <v>339</v>
      </c>
      <c r="AO211" s="1" t="s">
        <v>339</v>
      </c>
      <c r="AP211" s="1" t="s">
        <v>339</v>
      </c>
      <c r="AQ211" s="1" t="s">
        <v>339</v>
      </c>
      <c r="AS211" s="165"/>
    </row>
    <row r="212" spans="1:45" ht="14.4" hidden="1" customHeight="1" outlineLevel="4" x14ac:dyDescent="0.3">
      <c r="A212" s="3" t="str">
        <f t="shared" ref="A212:A216" si="35">N212</f>
        <v>PuntGeometrie</v>
      </c>
      <c r="B212" s="9"/>
      <c r="C212" s="9"/>
      <c r="E212" s="255"/>
      <c r="G212" s="247"/>
      <c r="I212" s="253"/>
      <c r="J212" s="174"/>
      <c r="K212" s="252"/>
      <c r="L212" s="10"/>
      <c r="M212" s="247"/>
      <c r="N212" s="14" t="s">
        <v>52</v>
      </c>
      <c r="R212" s="1"/>
      <c r="S212" s="1"/>
      <c r="T212" s="1"/>
      <c r="V212" s="1" t="str">
        <f t="shared" si="20"/>
        <v>Nvt</v>
      </c>
      <c r="W212" s="1" t="str">
        <f t="shared" si="21"/>
        <v>Nvt</v>
      </c>
      <c r="X212" s="1" t="str">
        <f t="shared" si="22"/>
        <v>Nvt</v>
      </c>
      <c r="Z212" s="1" t="s">
        <v>339</v>
      </c>
      <c r="AA212" s="1" t="s">
        <v>339</v>
      </c>
      <c r="AB212" s="1" t="s">
        <v>339</v>
      </c>
      <c r="AC212" s="1" t="s">
        <v>339</v>
      </c>
      <c r="AD212" s="1" t="s">
        <v>339</v>
      </c>
      <c r="AE212" s="1" t="s">
        <v>339</v>
      </c>
      <c r="AF212" s="1" t="s">
        <v>339</v>
      </c>
      <c r="AG212" s="1" t="s">
        <v>339</v>
      </c>
      <c r="AH212" s="1" t="s">
        <v>339</v>
      </c>
      <c r="AI212" s="1" t="s">
        <v>339</v>
      </c>
      <c r="AK212" s="1" t="s">
        <v>339</v>
      </c>
      <c r="AL212" s="1" t="s">
        <v>339</v>
      </c>
      <c r="AM212" s="1" t="s">
        <v>339</v>
      </c>
      <c r="AN212" s="1" t="s">
        <v>339</v>
      </c>
      <c r="AO212" s="1" t="s">
        <v>339</v>
      </c>
      <c r="AP212" s="1" t="s">
        <v>339</v>
      </c>
      <c r="AQ212" s="1" t="s">
        <v>339</v>
      </c>
      <c r="AS212" s="165"/>
    </row>
    <row r="213" spans="1:45" ht="14.4" hidden="1" customHeight="1" outlineLevel="5" x14ac:dyDescent="0.3">
      <c r="A213" s="8" t="str">
        <f>P213</f>
        <v>Hoek</v>
      </c>
      <c r="B213" s="9"/>
      <c r="C213" s="9"/>
      <c r="E213" s="255"/>
      <c r="G213" s="247"/>
      <c r="I213" s="253"/>
      <c r="J213" s="174"/>
      <c r="K213" s="252"/>
      <c r="L213" s="10"/>
      <c r="M213" s="247"/>
      <c r="O213" s="251" t="s">
        <v>52</v>
      </c>
      <c r="P213" s="8" t="s">
        <v>53</v>
      </c>
      <c r="R213" s="1"/>
      <c r="S213" s="1"/>
      <c r="T213" s="1"/>
      <c r="V213" s="1" t="str">
        <f t="shared" si="20"/>
        <v>Nvt</v>
      </c>
      <c r="W213" s="1" t="str">
        <f t="shared" si="21"/>
        <v>Nvt</v>
      </c>
      <c r="X213" s="1" t="str">
        <f t="shared" si="22"/>
        <v>Nvt</v>
      </c>
      <c r="Z213" s="1" t="s">
        <v>339</v>
      </c>
      <c r="AA213" s="1" t="s">
        <v>339</v>
      </c>
      <c r="AB213" s="1" t="s">
        <v>339</v>
      </c>
      <c r="AC213" s="1" t="s">
        <v>339</v>
      </c>
      <c r="AD213" s="1" t="s">
        <v>339</v>
      </c>
      <c r="AE213" s="1" t="s">
        <v>339</v>
      </c>
      <c r="AF213" s="1" t="s">
        <v>339</v>
      </c>
      <c r="AG213" s="1" t="s">
        <v>339</v>
      </c>
      <c r="AH213" s="1" t="s">
        <v>339</v>
      </c>
      <c r="AI213" s="1" t="s">
        <v>339</v>
      </c>
      <c r="AK213" s="1" t="s">
        <v>339</v>
      </c>
      <c r="AL213" s="1" t="s">
        <v>339</v>
      </c>
      <c r="AM213" s="1" t="s">
        <v>339</v>
      </c>
      <c r="AN213" s="1" t="s">
        <v>339</v>
      </c>
      <c r="AO213" s="1" t="s">
        <v>339</v>
      </c>
      <c r="AP213" s="1" t="s">
        <v>339</v>
      </c>
      <c r="AQ213" s="1" t="s">
        <v>339</v>
      </c>
      <c r="AS213" s="165"/>
    </row>
    <row r="214" spans="1:45" ht="14.4" hidden="1" customHeight="1" outlineLevel="5" x14ac:dyDescent="0.3">
      <c r="A214" s="8" t="str">
        <f t="shared" ref="A214:A215" si="36">P214</f>
        <v>Punt</v>
      </c>
      <c r="B214" s="9"/>
      <c r="C214" s="9"/>
      <c r="E214" s="255"/>
      <c r="G214" s="247"/>
      <c r="I214" s="253"/>
      <c r="J214" s="174"/>
      <c r="K214" s="252"/>
      <c r="L214" s="10"/>
      <c r="M214" s="247"/>
      <c r="O214" s="251"/>
      <c r="P214" s="8" t="s">
        <v>54</v>
      </c>
      <c r="R214" s="1"/>
      <c r="S214" s="1"/>
      <c r="T214" s="1"/>
      <c r="V214" s="1" t="str">
        <f t="shared" si="20"/>
        <v>Nvt</v>
      </c>
      <c r="W214" s="1" t="str">
        <f t="shared" si="21"/>
        <v>Nvt</v>
      </c>
      <c r="X214" s="1" t="str">
        <f t="shared" si="22"/>
        <v>Nvt</v>
      </c>
      <c r="Z214" s="1" t="s">
        <v>339</v>
      </c>
      <c r="AA214" s="1" t="s">
        <v>339</v>
      </c>
      <c r="AB214" s="1" t="s">
        <v>339</v>
      </c>
      <c r="AC214" s="1" t="s">
        <v>339</v>
      </c>
      <c r="AD214" s="1" t="s">
        <v>339</v>
      </c>
      <c r="AE214" s="1" t="s">
        <v>339</v>
      </c>
      <c r="AF214" s="1" t="s">
        <v>339</v>
      </c>
      <c r="AG214" s="1" t="s">
        <v>339</v>
      </c>
      <c r="AH214" s="1" t="s">
        <v>339</v>
      </c>
      <c r="AI214" s="1" t="s">
        <v>339</v>
      </c>
      <c r="AK214" s="1" t="s">
        <v>339</v>
      </c>
      <c r="AL214" s="1" t="s">
        <v>339</v>
      </c>
      <c r="AM214" s="1" t="s">
        <v>339</v>
      </c>
      <c r="AN214" s="1" t="s">
        <v>339</v>
      </c>
      <c r="AO214" s="1" t="s">
        <v>339</v>
      </c>
      <c r="AP214" s="1" t="s">
        <v>339</v>
      </c>
      <c r="AQ214" s="1" t="s">
        <v>339</v>
      </c>
      <c r="AS214" s="165"/>
    </row>
    <row r="215" spans="1:45" ht="14.4" hidden="1" customHeight="1" outlineLevel="5" x14ac:dyDescent="0.3">
      <c r="A215" s="3" t="str">
        <f t="shared" si="36"/>
        <v>Referentiemaatvoering</v>
      </c>
      <c r="B215" s="9"/>
      <c r="C215" s="9"/>
      <c r="E215" s="255"/>
      <c r="G215" s="247"/>
      <c r="I215" s="253"/>
      <c r="J215" s="174"/>
      <c r="K215" s="252"/>
      <c r="L215" s="10"/>
      <c r="M215" s="247"/>
      <c r="O215" s="251"/>
      <c r="P215" s="3" t="s">
        <v>48</v>
      </c>
      <c r="R215" s="1"/>
      <c r="S215" s="1"/>
      <c r="T215" s="1"/>
      <c r="V215" s="1" t="str">
        <f t="shared" si="20"/>
        <v>Nvt</v>
      </c>
      <c r="W215" s="1" t="str">
        <f t="shared" si="21"/>
        <v>Nvt</v>
      </c>
      <c r="X215" s="1" t="str">
        <f t="shared" si="22"/>
        <v>Nvt</v>
      </c>
      <c r="Z215" s="1" t="s">
        <v>339</v>
      </c>
      <c r="AA215" s="1" t="s">
        <v>339</v>
      </c>
      <c r="AB215" s="1" t="s">
        <v>339</v>
      </c>
      <c r="AC215" s="1" t="s">
        <v>339</v>
      </c>
      <c r="AD215" s="1" t="s">
        <v>339</v>
      </c>
      <c r="AE215" s="1" t="s">
        <v>339</v>
      </c>
      <c r="AF215" s="1" t="s">
        <v>339</v>
      </c>
      <c r="AG215" s="1" t="s">
        <v>339</v>
      </c>
      <c r="AH215" s="1" t="s">
        <v>339</v>
      </c>
      <c r="AI215" s="1" t="s">
        <v>339</v>
      </c>
      <c r="AK215" s="1" t="s">
        <v>339</v>
      </c>
      <c r="AL215" s="1" t="s">
        <v>339</v>
      </c>
      <c r="AM215" s="1" t="s">
        <v>339</v>
      </c>
      <c r="AN215" s="1" t="s">
        <v>339</v>
      </c>
      <c r="AO215" s="1" t="s">
        <v>339</v>
      </c>
      <c r="AP215" s="1" t="s">
        <v>339</v>
      </c>
      <c r="AQ215" s="1" t="s">
        <v>339</v>
      </c>
      <c r="AS215" s="165"/>
    </row>
    <row r="216" spans="1:45" ht="14.4" hidden="1" customHeight="1" outlineLevel="4" collapsed="1" x14ac:dyDescent="0.3">
      <c r="A216" s="3" t="str">
        <f t="shared" si="35"/>
        <v>Bewerking</v>
      </c>
      <c r="B216" s="9"/>
      <c r="C216" s="9"/>
      <c r="E216" s="255"/>
      <c r="G216" s="247"/>
      <c r="I216" s="253"/>
      <c r="J216" s="174"/>
      <c r="K216" s="252"/>
      <c r="L216" s="10"/>
      <c r="M216" s="247"/>
      <c r="N216" s="14" t="s">
        <v>49</v>
      </c>
      <c r="R216" s="1"/>
      <c r="S216" s="1"/>
      <c r="T216" s="1"/>
      <c r="V216" s="1" t="str">
        <f t="shared" si="20"/>
        <v>Nvt</v>
      </c>
      <c r="W216" s="1" t="str">
        <f t="shared" si="21"/>
        <v>Nvt</v>
      </c>
      <c r="X216" s="1" t="str">
        <f t="shared" si="22"/>
        <v>Nvt</v>
      </c>
      <c r="Z216" s="1" t="s">
        <v>339</v>
      </c>
      <c r="AA216" s="1" t="s">
        <v>339</v>
      </c>
      <c r="AB216" s="1" t="s">
        <v>339</v>
      </c>
      <c r="AC216" s="1" t="s">
        <v>339</v>
      </c>
      <c r="AD216" s="1" t="s">
        <v>339</v>
      </c>
      <c r="AE216" s="1" t="s">
        <v>339</v>
      </c>
      <c r="AF216" s="1" t="s">
        <v>339</v>
      </c>
      <c r="AG216" s="1" t="s">
        <v>339</v>
      </c>
      <c r="AH216" s="1" t="s">
        <v>339</v>
      </c>
      <c r="AI216" s="1" t="s">
        <v>339</v>
      </c>
      <c r="AK216" s="1" t="s">
        <v>339</v>
      </c>
      <c r="AL216" s="1" t="s">
        <v>339</v>
      </c>
      <c r="AM216" s="1" t="s">
        <v>339</v>
      </c>
      <c r="AN216" s="1" t="s">
        <v>339</v>
      </c>
      <c r="AO216" s="1" t="s">
        <v>339</v>
      </c>
      <c r="AP216" s="1" t="s">
        <v>339</v>
      </c>
      <c r="AQ216" s="1" t="s">
        <v>339</v>
      </c>
      <c r="AS216" s="165"/>
    </row>
    <row r="217" spans="1:45" ht="14.4" hidden="1" customHeight="1" outlineLevel="3" collapsed="1" x14ac:dyDescent="0.3">
      <c r="A217" s="20"/>
      <c r="B217" s="9"/>
      <c r="C217" s="9"/>
      <c r="E217" s="255"/>
      <c r="G217" s="247"/>
      <c r="I217" s="253"/>
      <c r="J217" s="174"/>
      <c r="K217" s="11"/>
      <c r="R217" s="1"/>
      <c r="S217" s="1"/>
      <c r="T217" s="1"/>
      <c r="V217" s="1" t="str">
        <f t="shared" si="20"/>
        <v>Nvt</v>
      </c>
      <c r="W217" s="1" t="str">
        <f t="shared" si="21"/>
        <v>Nvt</v>
      </c>
      <c r="X217" s="1" t="str">
        <f t="shared" si="22"/>
        <v>Nvt</v>
      </c>
      <c r="Z217" s="1" t="s">
        <v>339</v>
      </c>
      <c r="AA217" s="1" t="s">
        <v>339</v>
      </c>
      <c r="AB217" s="1" t="s">
        <v>339</v>
      </c>
      <c r="AC217" s="1" t="s">
        <v>339</v>
      </c>
      <c r="AD217" s="1" t="s">
        <v>339</v>
      </c>
      <c r="AE217" s="1" t="s">
        <v>339</v>
      </c>
      <c r="AF217" s="1" t="s">
        <v>339</v>
      </c>
      <c r="AG217" s="1" t="s">
        <v>339</v>
      </c>
      <c r="AH217" s="1" t="s">
        <v>339</v>
      </c>
      <c r="AI217" s="1" t="s">
        <v>339</v>
      </c>
      <c r="AK217" s="1" t="s">
        <v>339</v>
      </c>
      <c r="AL217" s="1" t="s">
        <v>339</v>
      </c>
      <c r="AM217" s="1" t="s">
        <v>339</v>
      </c>
      <c r="AN217" s="1" t="s">
        <v>339</v>
      </c>
      <c r="AO217" s="1" t="s">
        <v>339</v>
      </c>
      <c r="AP217" s="1" t="s">
        <v>339</v>
      </c>
      <c r="AQ217" s="1" t="s">
        <v>339</v>
      </c>
      <c r="AS217" s="165"/>
    </row>
    <row r="218" spans="1:45" ht="14.4" hidden="1" customHeight="1" outlineLevel="2" collapsed="1" x14ac:dyDescent="0.3">
      <c r="A218" s="3" t="str">
        <f t="shared" si="32"/>
        <v>AansluitingCAI [+]</v>
      </c>
      <c r="B218" s="9" t="s">
        <v>341</v>
      </c>
      <c r="C218" s="9" t="s">
        <v>354</v>
      </c>
      <c r="E218" s="255"/>
      <c r="G218" s="247"/>
      <c r="I218" s="253"/>
      <c r="J218" s="177" t="s">
        <v>859</v>
      </c>
      <c r="K218" s="11"/>
      <c r="R218" s="1"/>
      <c r="S218" s="1"/>
      <c r="T218" s="1"/>
      <c r="V218" s="1" t="str">
        <f t="shared" si="20"/>
        <v>Nee</v>
      </c>
      <c r="W218" s="1" t="str">
        <f t="shared" si="21"/>
        <v>Nee</v>
      </c>
      <c r="X218" s="1" t="str">
        <f t="shared" si="22"/>
        <v>Nee</v>
      </c>
      <c r="Z218" s="1" t="s">
        <v>341</v>
      </c>
      <c r="AA218" s="1" t="s">
        <v>341</v>
      </c>
      <c r="AB218" s="1" t="s">
        <v>341</v>
      </c>
      <c r="AC218" s="1" t="s">
        <v>339</v>
      </c>
      <c r="AD218" s="1" t="s">
        <v>339</v>
      </c>
      <c r="AE218" s="1" t="s">
        <v>341</v>
      </c>
      <c r="AF218" s="1" t="s">
        <v>341</v>
      </c>
      <c r="AG218" s="1" t="s">
        <v>341</v>
      </c>
      <c r="AH218" s="1" t="s">
        <v>341</v>
      </c>
      <c r="AI218" s="1" t="s">
        <v>341</v>
      </c>
      <c r="AK218" s="1" t="s">
        <v>341</v>
      </c>
      <c r="AL218" s="1" t="s">
        <v>341</v>
      </c>
      <c r="AM218" s="1" t="s">
        <v>341</v>
      </c>
      <c r="AN218" s="1" t="s">
        <v>341</v>
      </c>
      <c r="AO218" s="1" t="s">
        <v>339</v>
      </c>
      <c r="AP218" s="1" t="s">
        <v>341</v>
      </c>
      <c r="AQ218" s="1" t="s">
        <v>341</v>
      </c>
      <c r="AS218" s="22"/>
    </row>
    <row r="219" spans="1:45" ht="14.4" hidden="1" customHeight="1" outlineLevel="3" x14ac:dyDescent="0.3">
      <c r="A219" s="8" t="str">
        <f>L219</f>
        <v>Hoofdinfra [+]</v>
      </c>
      <c r="B219" s="9"/>
      <c r="C219" s="9"/>
      <c r="E219" s="255"/>
      <c r="G219" s="247"/>
      <c r="I219" s="253"/>
      <c r="J219" s="174"/>
      <c r="K219" s="252" t="s">
        <v>97</v>
      </c>
      <c r="L219" s="18" t="s">
        <v>197</v>
      </c>
      <c r="R219" s="1"/>
      <c r="S219" s="1"/>
      <c r="T219" s="1"/>
      <c r="V219" s="1" t="str">
        <f t="shared" si="20"/>
        <v>Nvt</v>
      </c>
      <c r="W219" s="1" t="str">
        <f t="shared" si="21"/>
        <v>Nvt</v>
      </c>
      <c r="X219" s="1" t="str">
        <f t="shared" si="22"/>
        <v>Nvt</v>
      </c>
      <c r="Z219" s="1" t="s">
        <v>339</v>
      </c>
      <c r="AA219" s="1" t="s">
        <v>339</v>
      </c>
      <c r="AB219" s="1" t="s">
        <v>339</v>
      </c>
      <c r="AC219" s="1" t="s">
        <v>339</v>
      </c>
      <c r="AD219" s="1" t="s">
        <v>339</v>
      </c>
      <c r="AE219" s="1" t="s">
        <v>339</v>
      </c>
      <c r="AF219" s="1" t="s">
        <v>339</v>
      </c>
      <c r="AG219" s="1" t="s">
        <v>339</v>
      </c>
      <c r="AH219" s="1" t="s">
        <v>339</v>
      </c>
      <c r="AI219" s="1" t="s">
        <v>339</v>
      </c>
      <c r="AK219" s="1" t="s">
        <v>339</v>
      </c>
      <c r="AL219" s="1" t="s">
        <v>339</v>
      </c>
      <c r="AM219" s="1" t="s">
        <v>339</v>
      </c>
      <c r="AN219" s="1" t="s">
        <v>339</v>
      </c>
      <c r="AO219" s="1" t="s">
        <v>339</v>
      </c>
      <c r="AP219" s="1" t="s">
        <v>339</v>
      </c>
      <c r="AQ219" s="1" t="s">
        <v>339</v>
      </c>
      <c r="AS219" s="165"/>
    </row>
    <row r="220" spans="1:45" ht="14.4" hidden="1" customHeight="1" outlineLevel="4" x14ac:dyDescent="0.3">
      <c r="A220" s="8" t="str">
        <f>N220</f>
        <v>TAPnummer</v>
      </c>
      <c r="B220" s="9"/>
      <c r="C220" s="9"/>
      <c r="E220" s="255"/>
      <c r="G220" s="247"/>
      <c r="I220" s="253"/>
      <c r="J220" s="174"/>
      <c r="K220" s="252"/>
      <c r="M220" s="168" t="s">
        <v>82</v>
      </c>
      <c r="N220" s="8" t="s">
        <v>860</v>
      </c>
      <c r="R220" s="1"/>
      <c r="S220" s="1"/>
      <c r="T220" s="1"/>
      <c r="V220" s="1" t="str">
        <f t="shared" si="20"/>
        <v>Nvt</v>
      </c>
      <c r="W220" s="1" t="str">
        <f t="shared" si="21"/>
        <v>Nvt</v>
      </c>
      <c r="X220" s="1" t="str">
        <f t="shared" si="22"/>
        <v>Nvt</v>
      </c>
      <c r="Z220" s="1" t="s">
        <v>339</v>
      </c>
      <c r="AA220" s="1" t="s">
        <v>339</v>
      </c>
      <c r="AB220" s="1" t="s">
        <v>339</v>
      </c>
      <c r="AC220" s="1" t="s">
        <v>339</v>
      </c>
      <c r="AD220" s="1" t="s">
        <v>339</v>
      </c>
      <c r="AE220" s="1" t="s">
        <v>339</v>
      </c>
      <c r="AF220" s="1" t="s">
        <v>339</v>
      </c>
      <c r="AG220" s="1" t="s">
        <v>339</v>
      </c>
      <c r="AH220" s="1" t="s">
        <v>339</v>
      </c>
      <c r="AI220" s="1" t="s">
        <v>339</v>
      </c>
      <c r="AK220" s="1" t="s">
        <v>339</v>
      </c>
      <c r="AL220" s="1" t="s">
        <v>339</v>
      </c>
      <c r="AM220" s="1" t="s">
        <v>339</v>
      </c>
      <c r="AN220" s="1" t="s">
        <v>339</v>
      </c>
      <c r="AO220" s="1" t="s">
        <v>339</v>
      </c>
      <c r="AP220" s="1" t="s">
        <v>339</v>
      </c>
      <c r="AQ220" s="1" t="s">
        <v>339</v>
      </c>
      <c r="AS220" s="165"/>
    </row>
    <row r="221" spans="1:45" ht="14.4" hidden="1" customHeight="1" outlineLevel="3" collapsed="1" x14ac:dyDescent="0.3">
      <c r="A221" s="8" t="str">
        <f t="shared" ref="A221:A229" si="37">L221</f>
        <v>Aansluitkabel [+]</v>
      </c>
      <c r="B221" s="9"/>
      <c r="C221" s="9"/>
      <c r="E221" s="255"/>
      <c r="G221" s="247"/>
      <c r="I221" s="253"/>
      <c r="J221" s="174"/>
      <c r="K221" s="252"/>
      <c r="L221" s="18" t="s">
        <v>195</v>
      </c>
      <c r="R221" s="1"/>
      <c r="S221" s="1"/>
      <c r="T221" s="1"/>
      <c r="V221" s="1" t="str">
        <f t="shared" si="20"/>
        <v>Nvt</v>
      </c>
      <c r="W221" s="1" t="str">
        <f t="shared" si="21"/>
        <v>Nvt</v>
      </c>
      <c r="X221" s="1" t="str">
        <f t="shared" si="22"/>
        <v>Nvt</v>
      </c>
      <c r="Z221" s="1" t="s">
        <v>339</v>
      </c>
      <c r="AA221" s="1" t="s">
        <v>339</v>
      </c>
      <c r="AB221" s="1" t="s">
        <v>339</v>
      </c>
      <c r="AC221" s="1" t="s">
        <v>339</v>
      </c>
      <c r="AD221" s="1" t="s">
        <v>339</v>
      </c>
      <c r="AE221" s="1" t="s">
        <v>339</v>
      </c>
      <c r="AF221" s="1" t="s">
        <v>339</v>
      </c>
      <c r="AG221" s="1" t="s">
        <v>339</v>
      </c>
      <c r="AH221" s="1" t="s">
        <v>339</v>
      </c>
      <c r="AI221" s="1" t="s">
        <v>339</v>
      </c>
      <c r="AK221" s="1" t="s">
        <v>339</v>
      </c>
      <c r="AL221" s="1" t="s">
        <v>339</v>
      </c>
      <c r="AM221" s="1" t="s">
        <v>339</v>
      </c>
      <c r="AN221" s="1" t="s">
        <v>339</v>
      </c>
      <c r="AO221" s="1" t="s">
        <v>339</v>
      </c>
      <c r="AP221" s="1" t="s">
        <v>339</v>
      </c>
      <c r="AQ221" s="1" t="s">
        <v>339</v>
      </c>
      <c r="AS221" s="165"/>
    </row>
    <row r="222" spans="1:45" ht="14.4" hidden="1" customHeight="1" outlineLevel="4" x14ac:dyDescent="0.3">
      <c r="A222" s="8" t="str">
        <f>N222</f>
        <v>TypeAansluitkabel</v>
      </c>
      <c r="B222" s="9"/>
      <c r="C222" s="9"/>
      <c r="E222" s="255"/>
      <c r="G222" s="247"/>
      <c r="I222" s="253"/>
      <c r="J222" s="174"/>
      <c r="K222" s="252"/>
      <c r="M222" s="247" t="s">
        <v>91</v>
      </c>
      <c r="N222" s="18" t="s">
        <v>855</v>
      </c>
      <c r="R222" s="1"/>
      <c r="S222" s="1"/>
      <c r="T222" s="1"/>
      <c r="V222" s="1" t="str">
        <f t="shared" si="20"/>
        <v>Nvt</v>
      </c>
      <c r="W222" s="1" t="str">
        <f t="shared" si="21"/>
        <v>Nvt</v>
      </c>
      <c r="X222" s="1" t="str">
        <f t="shared" si="22"/>
        <v>Nvt</v>
      </c>
      <c r="Z222" s="1" t="s">
        <v>339</v>
      </c>
      <c r="AA222" s="1" t="s">
        <v>339</v>
      </c>
      <c r="AB222" s="1" t="s">
        <v>339</v>
      </c>
      <c r="AC222" s="1" t="s">
        <v>339</v>
      </c>
      <c r="AD222" s="1" t="s">
        <v>339</v>
      </c>
      <c r="AE222" s="1" t="s">
        <v>339</v>
      </c>
      <c r="AF222" s="1" t="s">
        <v>339</v>
      </c>
      <c r="AG222" s="1" t="s">
        <v>339</v>
      </c>
      <c r="AH222" s="1" t="s">
        <v>339</v>
      </c>
      <c r="AI222" s="1" t="s">
        <v>339</v>
      </c>
      <c r="AK222" s="1" t="s">
        <v>339</v>
      </c>
      <c r="AL222" s="1" t="s">
        <v>339</v>
      </c>
      <c r="AM222" s="1" t="s">
        <v>339</v>
      </c>
      <c r="AN222" s="1" t="s">
        <v>339</v>
      </c>
      <c r="AO222" s="1" t="s">
        <v>339</v>
      </c>
      <c r="AP222" s="1" t="s">
        <v>339</v>
      </c>
      <c r="AQ222" s="1" t="s">
        <v>339</v>
      </c>
      <c r="AS222" s="165"/>
    </row>
    <row r="223" spans="1:45" ht="14.4" hidden="1" customHeight="1" outlineLevel="4" x14ac:dyDescent="0.3">
      <c r="A223" s="8" t="str">
        <f t="shared" ref="A223:A228" si="38">N223</f>
        <v>GepulsteLengte</v>
      </c>
      <c r="B223" s="9"/>
      <c r="C223" s="9"/>
      <c r="E223" s="255"/>
      <c r="G223" s="247"/>
      <c r="I223" s="253"/>
      <c r="J223" s="174"/>
      <c r="K223" s="252"/>
      <c r="M223" s="247"/>
      <c r="N223" s="18" t="s">
        <v>861</v>
      </c>
      <c r="R223" s="1"/>
      <c r="S223" s="1"/>
      <c r="T223" s="1"/>
      <c r="V223" s="1" t="str">
        <f t="shared" si="20"/>
        <v>Nvt</v>
      </c>
      <c r="W223" s="1" t="str">
        <f t="shared" si="21"/>
        <v>Nvt</v>
      </c>
      <c r="X223" s="1" t="str">
        <f t="shared" si="22"/>
        <v>Nvt</v>
      </c>
      <c r="Z223" s="1" t="s">
        <v>339</v>
      </c>
      <c r="AA223" s="1" t="s">
        <v>339</v>
      </c>
      <c r="AB223" s="1" t="s">
        <v>339</v>
      </c>
      <c r="AC223" s="1" t="s">
        <v>339</v>
      </c>
      <c r="AD223" s="1" t="s">
        <v>339</v>
      </c>
      <c r="AE223" s="1" t="s">
        <v>339</v>
      </c>
      <c r="AF223" s="1" t="s">
        <v>339</v>
      </c>
      <c r="AG223" s="1" t="s">
        <v>339</v>
      </c>
      <c r="AH223" s="1" t="s">
        <v>339</v>
      </c>
      <c r="AI223" s="1" t="s">
        <v>339</v>
      </c>
      <c r="AK223" s="1" t="s">
        <v>339</v>
      </c>
      <c r="AL223" s="1" t="s">
        <v>339</v>
      </c>
      <c r="AM223" s="1" t="s">
        <v>339</v>
      </c>
      <c r="AN223" s="1" t="s">
        <v>339</v>
      </c>
      <c r="AO223" s="1" t="s">
        <v>339</v>
      </c>
      <c r="AP223" s="1" t="s">
        <v>339</v>
      </c>
      <c r="AQ223" s="1" t="s">
        <v>339</v>
      </c>
      <c r="AS223" s="165"/>
    </row>
    <row r="224" spans="1:45" ht="14.4" hidden="1" customHeight="1" outlineLevel="4" x14ac:dyDescent="0.3">
      <c r="A224" s="8" t="str">
        <f t="shared" si="38"/>
        <v>IsDoorgetrokkenNaarHuiskamer</v>
      </c>
      <c r="B224" s="9"/>
      <c r="C224" s="9"/>
      <c r="E224" s="255"/>
      <c r="G224" s="247"/>
      <c r="I224" s="253"/>
      <c r="J224" s="174"/>
      <c r="K224" s="252"/>
      <c r="M224" s="247"/>
      <c r="N224" s="18" t="s">
        <v>862</v>
      </c>
      <c r="R224" s="1"/>
      <c r="S224" s="1"/>
      <c r="T224" s="1"/>
      <c r="V224" s="1" t="str">
        <f t="shared" si="20"/>
        <v>Nvt</v>
      </c>
      <c r="W224" s="1" t="str">
        <f t="shared" si="21"/>
        <v>Nvt</v>
      </c>
      <c r="X224" s="1" t="str">
        <f t="shared" si="22"/>
        <v>Nvt</v>
      </c>
      <c r="Z224" s="1" t="s">
        <v>339</v>
      </c>
      <c r="AA224" s="1" t="s">
        <v>339</v>
      </c>
      <c r="AB224" s="1" t="s">
        <v>339</v>
      </c>
      <c r="AC224" s="1" t="s">
        <v>339</v>
      </c>
      <c r="AD224" s="1" t="s">
        <v>339</v>
      </c>
      <c r="AE224" s="1" t="s">
        <v>339</v>
      </c>
      <c r="AF224" s="1" t="s">
        <v>339</v>
      </c>
      <c r="AG224" s="1" t="s">
        <v>339</v>
      </c>
      <c r="AH224" s="1" t="s">
        <v>339</v>
      </c>
      <c r="AI224" s="1" t="s">
        <v>339</v>
      </c>
      <c r="AK224" s="1" t="s">
        <v>339</v>
      </c>
      <c r="AL224" s="1" t="s">
        <v>339</v>
      </c>
      <c r="AM224" s="1" t="s">
        <v>339</v>
      </c>
      <c r="AN224" s="1" t="s">
        <v>339</v>
      </c>
      <c r="AO224" s="1" t="s">
        <v>339</v>
      </c>
      <c r="AP224" s="1" t="s">
        <v>339</v>
      </c>
      <c r="AQ224" s="1" t="s">
        <v>339</v>
      </c>
      <c r="AS224" s="165"/>
    </row>
    <row r="225" spans="1:45" ht="14.4" hidden="1" customHeight="1" outlineLevel="4" x14ac:dyDescent="0.3">
      <c r="A225" s="3" t="str">
        <f t="shared" si="38"/>
        <v>LijnGeometrie [+]</v>
      </c>
      <c r="B225" s="9"/>
      <c r="C225" s="9"/>
      <c r="E225" s="255"/>
      <c r="G225" s="247"/>
      <c r="I225" s="253"/>
      <c r="J225" s="174"/>
      <c r="K225" s="252"/>
      <c r="M225" s="247"/>
      <c r="N225" s="14" t="s">
        <v>188</v>
      </c>
      <c r="R225" s="1"/>
      <c r="S225" s="1"/>
      <c r="T225" s="1"/>
      <c r="V225" s="1" t="str">
        <f t="shared" si="20"/>
        <v>Nvt</v>
      </c>
      <c r="W225" s="1" t="str">
        <f t="shared" si="21"/>
        <v>Nvt</v>
      </c>
      <c r="X225" s="1" t="str">
        <f t="shared" si="22"/>
        <v>Nvt</v>
      </c>
      <c r="Z225" s="1" t="s">
        <v>339</v>
      </c>
      <c r="AA225" s="1" t="s">
        <v>339</v>
      </c>
      <c r="AB225" s="1" t="s">
        <v>339</v>
      </c>
      <c r="AC225" s="1" t="s">
        <v>339</v>
      </c>
      <c r="AD225" s="1" t="s">
        <v>339</v>
      </c>
      <c r="AE225" s="1" t="s">
        <v>339</v>
      </c>
      <c r="AF225" s="1" t="s">
        <v>339</v>
      </c>
      <c r="AG225" s="1" t="s">
        <v>339</v>
      </c>
      <c r="AH225" s="1" t="s">
        <v>339</v>
      </c>
      <c r="AI225" s="1" t="s">
        <v>339</v>
      </c>
      <c r="AK225" s="1" t="s">
        <v>339</v>
      </c>
      <c r="AL225" s="1" t="s">
        <v>339</v>
      </c>
      <c r="AM225" s="1" t="s">
        <v>339</v>
      </c>
      <c r="AN225" s="1" t="s">
        <v>339</v>
      </c>
      <c r="AO225" s="1" t="s">
        <v>339</v>
      </c>
      <c r="AP225" s="1" t="s">
        <v>339</v>
      </c>
      <c r="AQ225" s="1" t="s">
        <v>339</v>
      </c>
      <c r="AS225" s="165"/>
    </row>
    <row r="226" spans="1:45" ht="14.4" hidden="1" customHeight="1" outlineLevel="5" x14ac:dyDescent="0.3">
      <c r="A226" s="8" t="str">
        <f>P226</f>
        <v>Lijnpunten</v>
      </c>
      <c r="B226" s="9"/>
      <c r="C226" s="9"/>
      <c r="E226" s="255"/>
      <c r="G226" s="247"/>
      <c r="I226" s="253"/>
      <c r="J226" s="174"/>
      <c r="K226" s="252"/>
      <c r="M226" s="247"/>
      <c r="O226" s="251" t="s">
        <v>46</v>
      </c>
      <c r="P226" s="8" t="s">
        <v>47</v>
      </c>
      <c r="R226" s="1"/>
      <c r="S226" s="1"/>
      <c r="T226" s="1"/>
      <c r="V226" s="1" t="str">
        <f t="shared" si="20"/>
        <v>Nvt</v>
      </c>
      <c r="W226" s="1" t="str">
        <f t="shared" si="21"/>
        <v>Nvt</v>
      </c>
      <c r="X226" s="1" t="str">
        <f t="shared" si="22"/>
        <v>Nvt</v>
      </c>
      <c r="Z226" s="1" t="s">
        <v>339</v>
      </c>
      <c r="AA226" s="1" t="s">
        <v>339</v>
      </c>
      <c r="AB226" s="1" t="s">
        <v>339</v>
      </c>
      <c r="AC226" s="1" t="s">
        <v>339</v>
      </c>
      <c r="AD226" s="1" t="s">
        <v>339</v>
      </c>
      <c r="AE226" s="1" t="s">
        <v>339</v>
      </c>
      <c r="AF226" s="1" t="s">
        <v>339</v>
      </c>
      <c r="AG226" s="1" t="s">
        <v>339</v>
      </c>
      <c r="AH226" s="1" t="s">
        <v>339</v>
      </c>
      <c r="AI226" s="1" t="s">
        <v>339</v>
      </c>
      <c r="AK226" s="1" t="s">
        <v>339</v>
      </c>
      <c r="AL226" s="1" t="s">
        <v>339</v>
      </c>
      <c r="AM226" s="1" t="s">
        <v>339</v>
      </c>
      <c r="AN226" s="1" t="s">
        <v>339</v>
      </c>
      <c r="AO226" s="1" t="s">
        <v>339</v>
      </c>
      <c r="AP226" s="1" t="s">
        <v>339</v>
      </c>
      <c r="AQ226" s="1" t="s">
        <v>339</v>
      </c>
      <c r="AS226" s="165"/>
    </row>
    <row r="227" spans="1:45" ht="14.4" hidden="1" customHeight="1" outlineLevel="5" x14ac:dyDescent="0.3">
      <c r="A227" s="3" t="str">
        <f>P227</f>
        <v>Referentiemaatvoering</v>
      </c>
      <c r="B227" s="9"/>
      <c r="C227" s="9"/>
      <c r="E227" s="255"/>
      <c r="G227" s="247"/>
      <c r="I227" s="253"/>
      <c r="J227" s="174"/>
      <c r="K227" s="252"/>
      <c r="M227" s="247"/>
      <c r="O227" s="251"/>
      <c r="P227" s="3" t="s">
        <v>48</v>
      </c>
      <c r="R227" s="1"/>
      <c r="S227" s="1"/>
      <c r="T227" s="1"/>
      <c r="V227" s="1" t="str">
        <f t="shared" si="20"/>
        <v>Nvt</v>
      </c>
      <c r="W227" s="1" t="str">
        <f t="shared" si="21"/>
        <v>Nvt</v>
      </c>
      <c r="X227" s="1" t="str">
        <f t="shared" si="22"/>
        <v>Nvt</v>
      </c>
      <c r="Z227" s="1" t="s">
        <v>339</v>
      </c>
      <c r="AA227" s="1" t="s">
        <v>339</v>
      </c>
      <c r="AB227" s="1" t="s">
        <v>339</v>
      </c>
      <c r="AC227" s="1" t="s">
        <v>339</v>
      </c>
      <c r="AD227" s="1" t="s">
        <v>339</v>
      </c>
      <c r="AE227" s="1" t="s">
        <v>339</v>
      </c>
      <c r="AF227" s="1" t="s">
        <v>339</v>
      </c>
      <c r="AG227" s="1" t="s">
        <v>339</v>
      </c>
      <c r="AH227" s="1" t="s">
        <v>339</v>
      </c>
      <c r="AI227" s="1" t="s">
        <v>339</v>
      </c>
      <c r="AK227" s="1" t="s">
        <v>339</v>
      </c>
      <c r="AL227" s="1" t="s">
        <v>339</v>
      </c>
      <c r="AM227" s="1" t="s">
        <v>339</v>
      </c>
      <c r="AN227" s="1" t="s">
        <v>339</v>
      </c>
      <c r="AO227" s="1" t="s">
        <v>339</v>
      </c>
      <c r="AP227" s="1" t="s">
        <v>339</v>
      </c>
      <c r="AQ227" s="1" t="s">
        <v>339</v>
      </c>
      <c r="AS227" s="165"/>
    </row>
    <row r="228" spans="1:45" ht="14.4" hidden="1" customHeight="1" outlineLevel="4" collapsed="1" x14ac:dyDescent="0.3">
      <c r="A228" s="3" t="str">
        <f t="shared" si="38"/>
        <v>Bewerking</v>
      </c>
      <c r="B228" s="9"/>
      <c r="C228" s="9"/>
      <c r="E228" s="255"/>
      <c r="G228" s="247"/>
      <c r="I228" s="253"/>
      <c r="J228" s="174"/>
      <c r="K228" s="252"/>
      <c r="M228" s="247"/>
      <c r="N228" s="14" t="s">
        <v>49</v>
      </c>
      <c r="R228" s="1"/>
      <c r="S228" s="1"/>
      <c r="T228" s="1"/>
      <c r="V228" s="1" t="str">
        <f t="shared" si="20"/>
        <v>Nvt</v>
      </c>
      <c r="W228" s="1" t="str">
        <f t="shared" si="21"/>
        <v>Nvt</v>
      </c>
      <c r="X228" s="1" t="str">
        <f t="shared" si="22"/>
        <v>Nvt</v>
      </c>
      <c r="Z228" s="1" t="s">
        <v>339</v>
      </c>
      <c r="AA228" s="1" t="s">
        <v>339</v>
      </c>
      <c r="AB228" s="1" t="s">
        <v>339</v>
      </c>
      <c r="AC228" s="1" t="s">
        <v>339</v>
      </c>
      <c r="AD228" s="1" t="s">
        <v>339</v>
      </c>
      <c r="AE228" s="1" t="s">
        <v>339</v>
      </c>
      <c r="AF228" s="1" t="s">
        <v>339</v>
      </c>
      <c r="AG228" s="1" t="s">
        <v>339</v>
      </c>
      <c r="AH228" s="1" t="s">
        <v>339</v>
      </c>
      <c r="AI228" s="1" t="s">
        <v>339</v>
      </c>
      <c r="AK228" s="1" t="s">
        <v>339</v>
      </c>
      <c r="AL228" s="1" t="s">
        <v>339</v>
      </c>
      <c r="AM228" s="1" t="s">
        <v>339</v>
      </c>
      <c r="AN228" s="1" t="s">
        <v>339</v>
      </c>
      <c r="AO228" s="1" t="s">
        <v>339</v>
      </c>
      <c r="AP228" s="1" t="s">
        <v>339</v>
      </c>
      <c r="AQ228" s="1" t="s">
        <v>339</v>
      </c>
      <c r="AS228" s="165"/>
    </row>
    <row r="229" spans="1:45" ht="14.4" hidden="1" customHeight="1" outlineLevel="3" collapsed="1" x14ac:dyDescent="0.3">
      <c r="A229" s="3" t="str">
        <f t="shared" si="37"/>
        <v>Koppeling [+]</v>
      </c>
      <c r="B229" s="9"/>
      <c r="C229" s="9"/>
      <c r="E229" s="255"/>
      <c r="G229" s="247"/>
      <c r="I229" s="253"/>
      <c r="J229" s="174"/>
      <c r="K229" s="252"/>
      <c r="L229" s="14" t="s">
        <v>191</v>
      </c>
      <c r="R229" s="1"/>
      <c r="S229" s="1"/>
      <c r="T229" s="1"/>
      <c r="V229" s="1" t="str">
        <f t="shared" si="20"/>
        <v>Nvt</v>
      </c>
      <c r="W229" s="1" t="str">
        <f t="shared" si="21"/>
        <v>Nvt</v>
      </c>
      <c r="X229" s="1" t="str">
        <f t="shared" si="22"/>
        <v>Nvt</v>
      </c>
      <c r="Z229" s="1" t="s">
        <v>339</v>
      </c>
      <c r="AA229" s="1" t="s">
        <v>339</v>
      </c>
      <c r="AB229" s="1" t="s">
        <v>339</v>
      </c>
      <c r="AC229" s="1" t="s">
        <v>339</v>
      </c>
      <c r="AD229" s="1" t="s">
        <v>339</v>
      </c>
      <c r="AE229" s="1" t="s">
        <v>339</v>
      </c>
      <c r="AF229" s="1" t="s">
        <v>339</v>
      </c>
      <c r="AG229" s="1" t="s">
        <v>339</v>
      </c>
      <c r="AH229" s="1" t="s">
        <v>339</v>
      </c>
      <c r="AI229" s="1" t="s">
        <v>339</v>
      </c>
      <c r="AK229" s="1" t="s">
        <v>339</v>
      </c>
      <c r="AL229" s="1" t="s">
        <v>339</v>
      </c>
      <c r="AM229" s="1" t="s">
        <v>339</v>
      </c>
      <c r="AN229" s="1" t="s">
        <v>339</v>
      </c>
      <c r="AO229" s="1" t="s">
        <v>339</v>
      </c>
      <c r="AP229" s="1" t="s">
        <v>339</v>
      </c>
      <c r="AQ229" s="1" t="s">
        <v>339</v>
      </c>
      <c r="AS229" s="165"/>
    </row>
    <row r="230" spans="1:45" ht="14.4" hidden="1" customHeight="1" outlineLevel="4" x14ac:dyDescent="0.3">
      <c r="A230" s="8" t="str">
        <f>N230</f>
        <v>TypeKoppeling</v>
      </c>
      <c r="B230" s="9"/>
      <c r="C230" s="9"/>
      <c r="E230" s="255"/>
      <c r="G230" s="247"/>
      <c r="I230" s="253"/>
      <c r="J230" s="174"/>
      <c r="K230" s="252"/>
      <c r="M230" s="251" t="s">
        <v>50</v>
      </c>
      <c r="N230" s="18" t="s">
        <v>863</v>
      </c>
      <c r="R230" s="1"/>
      <c r="S230" s="1"/>
      <c r="T230" s="1"/>
      <c r="V230" s="1" t="str">
        <f t="shared" si="20"/>
        <v>Nvt</v>
      </c>
      <c r="W230" s="1" t="str">
        <f t="shared" si="21"/>
        <v>Nvt</v>
      </c>
      <c r="X230" s="1" t="str">
        <f t="shared" si="22"/>
        <v>Nvt</v>
      </c>
      <c r="Z230" s="1" t="s">
        <v>339</v>
      </c>
      <c r="AA230" s="1" t="s">
        <v>339</v>
      </c>
      <c r="AB230" s="1" t="s">
        <v>339</v>
      </c>
      <c r="AC230" s="1" t="s">
        <v>339</v>
      </c>
      <c r="AD230" s="1" t="s">
        <v>339</v>
      </c>
      <c r="AE230" s="1" t="s">
        <v>339</v>
      </c>
      <c r="AF230" s="1" t="s">
        <v>339</v>
      </c>
      <c r="AG230" s="1" t="s">
        <v>339</v>
      </c>
      <c r="AH230" s="1" t="s">
        <v>339</v>
      </c>
      <c r="AI230" s="1" t="s">
        <v>339</v>
      </c>
      <c r="AK230" s="1" t="s">
        <v>339</v>
      </c>
      <c r="AL230" s="1" t="s">
        <v>339</v>
      </c>
      <c r="AM230" s="1" t="s">
        <v>339</v>
      </c>
      <c r="AN230" s="1" t="s">
        <v>339</v>
      </c>
      <c r="AO230" s="1" t="s">
        <v>339</v>
      </c>
      <c r="AP230" s="1" t="s">
        <v>339</v>
      </c>
      <c r="AQ230" s="1" t="s">
        <v>339</v>
      </c>
      <c r="AS230" s="165"/>
    </row>
    <row r="231" spans="1:45" ht="14.4" hidden="1" customHeight="1" outlineLevel="4" x14ac:dyDescent="0.3">
      <c r="A231" s="3" t="str">
        <f t="shared" ref="A231:A235" si="39">N231</f>
        <v>PuntGeometrie [+]</v>
      </c>
      <c r="B231" s="9"/>
      <c r="C231" s="9"/>
      <c r="E231" s="255"/>
      <c r="G231" s="247"/>
      <c r="I231" s="253"/>
      <c r="J231" s="174"/>
      <c r="K231" s="252"/>
      <c r="M231" s="251"/>
      <c r="N231" s="14" t="s">
        <v>181</v>
      </c>
      <c r="R231" s="1"/>
      <c r="S231" s="1"/>
      <c r="T231" s="1"/>
      <c r="V231" s="1" t="str">
        <f t="shared" si="20"/>
        <v>Nvt</v>
      </c>
      <c r="W231" s="1" t="str">
        <f t="shared" si="21"/>
        <v>Nvt</v>
      </c>
      <c r="X231" s="1" t="str">
        <f t="shared" si="22"/>
        <v>Nvt</v>
      </c>
      <c r="Z231" s="1" t="s">
        <v>339</v>
      </c>
      <c r="AA231" s="1" t="s">
        <v>339</v>
      </c>
      <c r="AB231" s="1" t="s">
        <v>339</v>
      </c>
      <c r="AC231" s="1" t="s">
        <v>339</v>
      </c>
      <c r="AD231" s="1" t="s">
        <v>339</v>
      </c>
      <c r="AE231" s="1" t="s">
        <v>339</v>
      </c>
      <c r="AF231" s="1" t="s">
        <v>339</v>
      </c>
      <c r="AG231" s="1" t="s">
        <v>339</v>
      </c>
      <c r="AH231" s="1" t="s">
        <v>339</v>
      </c>
      <c r="AI231" s="1" t="s">
        <v>339</v>
      </c>
      <c r="AK231" s="1" t="s">
        <v>339</v>
      </c>
      <c r="AL231" s="1" t="s">
        <v>339</v>
      </c>
      <c r="AM231" s="1" t="s">
        <v>339</v>
      </c>
      <c r="AN231" s="1" t="s">
        <v>339</v>
      </c>
      <c r="AO231" s="1" t="s">
        <v>339</v>
      </c>
      <c r="AP231" s="1" t="s">
        <v>339</v>
      </c>
      <c r="AQ231" s="1" t="s">
        <v>339</v>
      </c>
      <c r="AS231" s="165"/>
    </row>
    <row r="232" spans="1:45" ht="14.4" hidden="1" customHeight="1" outlineLevel="5" x14ac:dyDescent="0.3">
      <c r="A232" s="8" t="str">
        <f>P232</f>
        <v>Hoek</v>
      </c>
      <c r="B232" s="9"/>
      <c r="C232" s="9"/>
      <c r="E232" s="255"/>
      <c r="G232" s="247"/>
      <c r="I232" s="253"/>
      <c r="J232" s="174"/>
      <c r="K232" s="252"/>
      <c r="M232" s="251"/>
      <c r="O232" s="251" t="s">
        <v>52</v>
      </c>
      <c r="P232" s="8" t="s">
        <v>53</v>
      </c>
      <c r="R232" s="1"/>
      <c r="S232" s="1"/>
      <c r="T232" s="1"/>
      <c r="V232" s="1" t="str">
        <f t="shared" si="20"/>
        <v>Nvt</v>
      </c>
      <c r="W232" s="1" t="str">
        <f t="shared" si="21"/>
        <v>Nvt</v>
      </c>
      <c r="X232" s="1" t="str">
        <f t="shared" si="22"/>
        <v>Nvt</v>
      </c>
      <c r="Z232" s="1" t="s">
        <v>339</v>
      </c>
      <c r="AA232" s="1" t="s">
        <v>339</v>
      </c>
      <c r="AB232" s="1" t="s">
        <v>339</v>
      </c>
      <c r="AC232" s="1" t="s">
        <v>339</v>
      </c>
      <c r="AD232" s="1" t="s">
        <v>339</v>
      </c>
      <c r="AE232" s="1" t="s">
        <v>339</v>
      </c>
      <c r="AF232" s="1" t="s">
        <v>339</v>
      </c>
      <c r="AG232" s="1" t="s">
        <v>339</v>
      </c>
      <c r="AH232" s="1" t="s">
        <v>339</v>
      </c>
      <c r="AI232" s="1" t="s">
        <v>339</v>
      </c>
      <c r="AK232" s="1" t="s">
        <v>339</v>
      </c>
      <c r="AL232" s="1" t="s">
        <v>339</v>
      </c>
      <c r="AM232" s="1" t="s">
        <v>339</v>
      </c>
      <c r="AN232" s="1" t="s">
        <v>339</v>
      </c>
      <c r="AO232" s="1" t="s">
        <v>339</v>
      </c>
      <c r="AP232" s="1" t="s">
        <v>339</v>
      </c>
      <c r="AQ232" s="1" t="s">
        <v>339</v>
      </c>
      <c r="AS232" s="165"/>
    </row>
    <row r="233" spans="1:45" ht="14.4" hidden="1" customHeight="1" outlineLevel="5" x14ac:dyDescent="0.3">
      <c r="A233" s="8" t="str">
        <f t="shared" ref="A233:A234" si="40">P233</f>
        <v>Punt</v>
      </c>
      <c r="B233" s="9"/>
      <c r="C233" s="9"/>
      <c r="E233" s="255"/>
      <c r="G233" s="247"/>
      <c r="I233" s="253"/>
      <c r="J233" s="174"/>
      <c r="K233" s="252"/>
      <c r="M233" s="251"/>
      <c r="O233" s="251"/>
      <c r="P233" s="8" t="s">
        <v>54</v>
      </c>
      <c r="R233" s="1"/>
      <c r="S233" s="1"/>
      <c r="T233" s="1"/>
      <c r="V233" s="1" t="str">
        <f t="shared" si="20"/>
        <v>Nvt</v>
      </c>
      <c r="W233" s="1" t="str">
        <f t="shared" si="21"/>
        <v>Nvt</v>
      </c>
      <c r="X233" s="1" t="str">
        <f t="shared" si="22"/>
        <v>Nvt</v>
      </c>
      <c r="Z233" s="1" t="s">
        <v>339</v>
      </c>
      <c r="AA233" s="1" t="s">
        <v>339</v>
      </c>
      <c r="AB233" s="1" t="s">
        <v>339</v>
      </c>
      <c r="AC233" s="1" t="s">
        <v>339</v>
      </c>
      <c r="AD233" s="1" t="s">
        <v>339</v>
      </c>
      <c r="AE233" s="1" t="s">
        <v>339</v>
      </c>
      <c r="AF233" s="1" t="s">
        <v>339</v>
      </c>
      <c r="AG233" s="1" t="s">
        <v>339</v>
      </c>
      <c r="AH233" s="1" t="s">
        <v>339</v>
      </c>
      <c r="AI233" s="1" t="s">
        <v>339</v>
      </c>
      <c r="AK233" s="1" t="s">
        <v>339</v>
      </c>
      <c r="AL233" s="1" t="s">
        <v>339</v>
      </c>
      <c r="AM233" s="1" t="s">
        <v>339</v>
      </c>
      <c r="AN233" s="1" t="s">
        <v>339</v>
      </c>
      <c r="AO233" s="1" t="s">
        <v>339</v>
      </c>
      <c r="AP233" s="1" t="s">
        <v>339</v>
      </c>
      <c r="AQ233" s="1" t="s">
        <v>339</v>
      </c>
      <c r="AS233" s="165"/>
    </row>
    <row r="234" spans="1:45" ht="14.4" hidden="1" customHeight="1" outlineLevel="5" x14ac:dyDescent="0.3">
      <c r="A234" s="3" t="str">
        <f t="shared" si="40"/>
        <v>Referentiemaatvoering</v>
      </c>
      <c r="B234" s="9"/>
      <c r="C234" s="9"/>
      <c r="E234" s="255"/>
      <c r="G234" s="247"/>
      <c r="I234" s="253"/>
      <c r="J234" s="174"/>
      <c r="K234" s="252"/>
      <c r="M234" s="251"/>
      <c r="O234" s="251"/>
      <c r="P234" s="3" t="s">
        <v>48</v>
      </c>
      <c r="R234" s="1"/>
      <c r="S234" s="1"/>
      <c r="T234" s="1"/>
      <c r="V234" s="1" t="str">
        <f t="shared" si="20"/>
        <v>Nvt</v>
      </c>
      <c r="W234" s="1" t="str">
        <f t="shared" si="21"/>
        <v>Nvt</v>
      </c>
      <c r="X234" s="1" t="str">
        <f t="shared" si="22"/>
        <v>Nvt</v>
      </c>
      <c r="Z234" s="1" t="s">
        <v>339</v>
      </c>
      <c r="AA234" s="1" t="s">
        <v>339</v>
      </c>
      <c r="AB234" s="1" t="s">
        <v>339</v>
      </c>
      <c r="AC234" s="1" t="s">
        <v>339</v>
      </c>
      <c r="AD234" s="1" t="s">
        <v>339</v>
      </c>
      <c r="AE234" s="1" t="s">
        <v>339</v>
      </c>
      <c r="AF234" s="1" t="s">
        <v>339</v>
      </c>
      <c r="AG234" s="1" t="s">
        <v>339</v>
      </c>
      <c r="AH234" s="1" t="s">
        <v>339</v>
      </c>
      <c r="AI234" s="1" t="s">
        <v>339</v>
      </c>
      <c r="AK234" s="1" t="s">
        <v>339</v>
      </c>
      <c r="AL234" s="1" t="s">
        <v>339</v>
      </c>
      <c r="AM234" s="1" t="s">
        <v>339</v>
      </c>
      <c r="AN234" s="1" t="s">
        <v>339</v>
      </c>
      <c r="AO234" s="1" t="s">
        <v>339</v>
      </c>
      <c r="AP234" s="1" t="s">
        <v>339</v>
      </c>
      <c r="AQ234" s="1" t="s">
        <v>339</v>
      </c>
      <c r="AS234" s="165"/>
    </row>
    <row r="235" spans="1:45" ht="14.4" hidden="1" customHeight="1" outlineLevel="4" collapsed="1" x14ac:dyDescent="0.3">
      <c r="A235" s="3" t="str">
        <f t="shared" si="39"/>
        <v>Bewerking</v>
      </c>
      <c r="B235" s="9"/>
      <c r="C235" s="9"/>
      <c r="E235" s="255"/>
      <c r="G235" s="247"/>
      <c r="I235" s="253"/>
      <c r="J235" s="174"/>
      <c r="K235" s="252"/>
      <c r="M235" s="251"/>
      <c r="N235" s="14" t="s">
        <v>49</v>
      </c>
      <c r="R235" s="1"/>
      <c r="S235" s="1"/>
      <c r="T235" s="1"/>
      <c r="V235" s="1" t="str">
        <f t="shared" si="20"/>
        <v>Nvt</v>
      </c>
      <c r="W235" s="1" t="str">
        <f t="shared" si="21"/>
        <v>Nvt</v>
      </c>
      <c r="X235" s="1" t="str">
        <f t="shared" si="22"/>
        <v>Nvt</v>
      </c>
      <c r="Z235" s="1" t="s">
        <v>339</v>
      </c>
      <c r="AA235" s="1" t="s">
        <v>339</v>
      </c>
      <c r="AB235" s="1" t="s">
        <v>339</v>
      </c>
      <c r="AC235" s="1" t="s">
        <v>339</v>
      </c>
      <c r="AD235" s="1" t="s">
        <v>339</v>
      </c>
      <c r="AE235" s="1" t="s">
        <v>339</v>
      </c>
      <c r="AF235" s="1" t="s">
        <v>339</v>
      </c>
      <c r="AG235" s="1" t="s">
        <v>339</v>
      </c>
      <c r="AH235" s="1" t="s">
        <v>339</v>
      </c>
      <c r="AI235" s="1" t="s">
        <v>339</v>
      </c>
      <c r="AK235" s="1" t="s">
        <v>339</v>
      </c>
      <c r="AL235" s="1" t="s">
        <v>339</v>
      </c>
      <c r="AM235" s="1" t="s">
        <v>339</v>
      </c>
      <c r="AN235" s="1" t="s">
        <v>339</v>
      </c>
      <c r="AO235" s="1" t="s">
        <v>339</v>
      </c>
      <c r="AP235" s="1" t="s">
        <v>339</v>
      </c>
      <c r="AQ235" s="1" t="s">
        <v>339</v>
      </c>
      <c r="AS235" s="165"/>
    </row>
    <row r="236" spans="1:45" ht="14.4" hidden="1" customHeight="1" outlineLevel="3" collapsed="1" x14ac:dyDescent="0.3">
      <c r="A236" s="20"/>
      <c r="B236" s="9"/>
      <c r="C236" s="9"/>
      <c r="E236" s="255"/>
      <c r="G236" s="247"/>
      <c r="I236" s="253"/>
      <c r="J236" s="174"/>
      <c r="K236" s="11"/>
      <c r="N236" s="10"/>
      <c r="R236" s="1"/>
      <c r="S236" s="1"/>
      <c r="T236" s="1"/>
      <c r="V236" s="1" t="str">
        <f t="shared" si="20"/>
        <v>Nvt</v>
      </c>
      <c r="W236" s="1" t="str">
        <f t="shared" si="21"/>
        <v>Nvt</v>
      </c>
      <c r="X236" s="1" t="str">
        <f t="shared" si="22"/>
        <v>Nvt</v>
      </c>
      <c r="Z236" s="1" t="s">
        <v>339</v>
      </c>
      <c r="AA236" s="1" t="s">
        <v>339</v>
      </c>
      <c r="AB236" s="1" t="s">
        <v>339</v>
      </c>
      <c r="AC236" s="1" t="s">
        <v>339</v>
      </c>
      <c r="AD236" s="1" t="s">
        <v>339</v>
      </c>
      <c r="AE236" s="1" t="s">
        <v>339</v>
      </c>
      <c r="AF236" s="1" t="s">
        <v>339</v>
      </c>
      <c r="AG236" s="1" t="s">
        <v>339</v>
      </c>
      <c r="AH236" s="1" t="s">
        <v>339</v>
      </c>
      <c r="AI236" s="1" t="s">
        <v>339</v>
      </c>
      <c r="AK236" s="1" t="s">
        <v>339</v>
      </c>
      <c r="AL236" s="1" t="s">
        <v>339</v>
      </c>
      <c r="AM236" s="1" t="s">
        <v>339</v>
      </c>
      <c r="AN236" s="1" t="s">
        <v>339</v>
      </c>
      <c r="AO236" s="1" t="s">
        <v>339</v>
      </c>
      <c r="AP236" s="1" t="s">
        <v>339</v>
      </c>
      <c r="AQ236" s="1" t="s">
        <v>339</v>
      </c>
      <c r="AS236" s="165"/>
    </row>
    <row r="237" spans="1:45" ht="14.4" hidden="1" customHeight="1" outlineLevel="2" collapsed="1" x14ac:dyDescent="0.3">
      <c r="A237" s="3" t="str">
        <f>J237</f>
        <v>AansluitingGlas [+]</v>
      </c>
      <c r="B237" s="9" t="s">
        <v>341</v>
      </c>
      <c r="C237" s="9" t="s">
        <v>354</v>
      </c>
      <c r="E237" s="255"/>
      <c r="G237" s="247"/>
      <c r="I237" s="253"/>
      <c r="J237" s="177" t="s">
        <v>864</v>
      </c>
      <c r="K237" s="11"/>
      <c r="R237" s="1"/>
      <c r="S237" s="1"/>
      <c r="T237" s="1"/>
      <c r="V237" s="1" t="str">
        <f t="shared" si="20"/>
        <v>Nee</v>
      </c>
      <c r="W237" s="1" t="str">
        <f t="shared" si="21"/>
        <v>Nee</v>
      </c>
      <c r="X237" s="1" t="str">
        <f t="shared" si="22"/>
        <v>Nee</v>
      </c>
      <c r="Z237" s="1" t="s">
        <v>341</v>
      </c>
      <c r="AA237" s="1" t="s">
        <v>341</v>
      </c>
      <c r="AB237" s="1" t="s">
        <v>341</v>
      </c>
      <c r="AC237" s="1" t="s">
        <v>339</v>
      </c>
      <c r="AD237" s="1" t="s">
        <v>339</v>
      </c>
      <c r="AE237" s="1" t="s">
        <v>341</v>
      </c>
      <c r="AF237" s="1" t="s">
        <v>341</v>
      </c>
      <c r="AG237" s="1" t="s">
        <v>341</v>
      </c>
      <c r="AH237" s="1" t="s">
        <v>341</v>
      </c>
      <c r="AI237" s="1" t="s">
        <v>341</v>
      </c>
      <c r="AK237" s="1" t="s">
        <v>341</v>
      </c>
      <c r="AL237" s="1" t="s">
        <v>341</v>
      </c>
      <c r="AM237" s="1" t="s">
        <v>341</v>
      </c>
      <c r="AN237" s="1" t="s">
        <v>341</v>
      </c>
      <c r="AO237" s="1" t="s">
        <v>339</v>
      </c>
      <c r="AP237" s="1" t="s">
        <v>341</v>
      </c>
      <c r="AQ237" s="1" t="s">
        <v>341</v>
      </c>
      <c r="AS237" s="22"/>
    </row>
    <row r="238" spans="1:45" ht="14.4" hidden="1" customHeight="1" outlineLevel="5" x14ac:dyDescent="0.3">
      <c r="A238" s="8" t="str">
        <f>L238</f>
        <v>Aansluitkabel [+]</v>
      </c>
      <c r="B238" s="9"/>
      <c r="C238" s="9"/>
      <c r="E238" s="255"/>
      <c r="G238" s="247"/>
      <c r="I238" s="253"/>
      <c r="J238" s="174"/>
      <c r="K238" s="252" t="s">
        <v>98</v>
      </c>
      <c r="L238" s="18" t="s">
        <v>195</v>
      </c>
      <c r="R238" s="1"/>
      <c r="S238" s="1"/>
      <c r="T238" s="1"/>
      <c r="V238" s="1" t="str">
        <f t="shared" si="20"/>
        <v>Nvt</v>
      </c>
      <c r="W238" s="1" t="str">
        <f t="shared" si="21"/>
        <v>Nvt</v>
      </c>
      <c r="X238" s="1" t="str">
        <f t="shared" si="22"/>
        <v>Nvt</v>
      </c>
      <c r="Z238" s="1" t="s">
        <v>339</v>
      </c>
      <c r="AA238" s="1" t="s">
        <v>339</v>
      </c>
      <c r="AB238" s="1" t="s">
        <v>339</v>
      </c>
      <c r="AC238" s="1" t="s">
        <v>339</v>
      </c>
      <c r="AD238" s="1" t="s">
        <v>339</v>
      </c>
      <c r="AE238" s="1" t="s">
        <v>339</v>
      </c>
      <c r="AF238" s="1" t="s">
        <v>339</v>
      </c>
      <c r="AG238" s="1" t="s">
        <v>339</v>
      </c>
      <c r="AH238" s="1" t="s">
        <v>339</v>
      </c>
      <c r="AI238" s="1" t="s">
        <v>339</v>
      </c>
      <c r="AK238" s="1" t="s">
        <v>339</v>
      </c>
      <c r="AL238" s="1" t="s">
        <v>339</v>
      </c>
      <c r="AM238" s="1" t="s">
        <v>339</v>
      </c>
      <c r="AN238" s="1" t="s">
        <v>339</v>
      </c>
      <c r="AO238" s="1" t="s">
        <v>339</v>
      </c>
      <c r="AP238" s="1" t="s">
        <v>339</v>
      </c>
      <c r="AQ238" s="1" t="s">
        <v>339</v>
      </c>
      <c r="AS238" s="165"/>
    </row>
    <row r="239" spans="1:45" ht="14.4" hidden="1" customHeight="1" outlineLevel="6" x14ac:dyDescent="0.3">
      <c r="A239" s="8" t="str">
        <f>N239</f>
        <v>GeplaatsteLengte</v>
      </c>
      <c r="B239" s="9"/>
      <c r="C239" s="9"/>
      <c r="E239" s="255"/>
      <c r="G239" s="247"/>
      <c r="I239" s="253"/>
      <c r="J239" s="174"/>
      <c r="K239" s="252"/>
      <c r="M239" s="247" t="s">
        <v>91</v>
      </c>
      <c r="N239" s="18" t="s">
        <v>865</v>
      </c>
      <c r="R239" s="1"/>
      <c r="S239" s="1"/>
      <c r="T239" s="1"/>
      <c r="V239" s="1" t="str">
        <f t="shared" si="20"/>
        <v>Nvt</v>
      </c>
      <c r="W239" s="1" t="str">
        <f t="shared" si="21"/>
        <v>Nvt</v>
      </c>
      <c r="X239" s="1" t="str">
        <f t="shared" si="22"/>
        <v>Nvt</v>
      </c>
      <c r="Z239" s="1" t="s">
        <v>339</v>
      </c>
      <c r="AA239" s="1" t="s">
        <v>339</v>
      </c>
      <c r="AB239" s="1" t="s">
        <v>339</v>
      </c>
      <c r="AC239" s="1" t="s">
        <v>339</v>
      </c>
      <c r="AD239" s="1" t="s">
        <v>339</v>
      </c>
      <c r="AE239" s="1" t="s">
        <v>339</v>
      </c>
      <c r="AF239" s="1" t="s">
        <v>339</v>
      </c>
      <c r="AG239" s="1" t="s">
        <v>339</v>
      </c>
      <c r="AH239" s="1" t="s">
        <v>339</v>
      </c>
      <c r="AI239" s="1" t="s">
        <v>339</v>
      </c>
      <c r="AK239" s="1" t="s">
        <v>339</v>
      </c>
      <c r="AL239" s="1" t="s">
        <v>339</v>
      </c>
      <c r="AM239" s="1" t="s">
        <v>339</v>
      </c>
      <c r="AN239" s="1" t="s">
        <v>339</v>
      </c>
      <c r="AO239" s="1" t="s">
        <v>339</v>
      </c>
      <c r="AP239" s="1" t="s">
        <v>339</v>
      </c>
      <c r="AQ239" s="1" t="s">
        <v>339</v>
      </c>
      <c r="AS239" s="165"/>
    </row>
    <row r="240" spans="1:45" ht="14.4" hidden="1" customHeight="1" outlineLevel="6" x14ac:dyDescent="0.3">
      <c r="A240" s="8" t="str">
        <f t="shared" ref="A240:A244" si="41">N240</f>
        <v>Opleveringswijze</v>
      </c>
      <c r="B240" s="9"/>
      <c r="C240" s="9"/>
      <c r="E240" s="255"/>
      <c r="G240" s="247"/>
      <c r="I240" s="253"/>
      <c r="J240" s="174"/>
      <c r="K240" s="252"/>
      <c r="M240" s="247"/>
      <c r="N240" s="18" t="s">
        <v>866</v>
      </c>
      <c r="R240" s="1"/>
      <c r="S240" s="1"/>
      <c r="T240" s="1"/>
      <c r="V240" s="1" t="str">
        <f t="shared" si="20"/>
        <v>Nvt</v>
      </c>
      <c r="W240" s="1" t="str">
        <f t="shared" si="21"/>
        <v>Nvt</v>
      </c>
      <c r="X240" s="1" t="str">
        <f t="shared" si="22"/>
        <v>Nvt</v>
      </c>
      <c r="Z240" s="1" t="s">
        <v>339</v>
      </c>
      <c r="AA240" s="1" t="s">
        <v>339</v>
      </c>
      <c r="AB240" s="1" t="s">
        <v>339</v>
      </c>
      <c r="AC240" s="1" t="s">
        <v>339</v>
      </c>
      <c r="AD240" s="1" t="s">
        <v>339</v>
      </c>
      <c r="AE240" s="1" t="s">
        <v>339</v>
      </c>
      <c r="AF240" s="1" t="s">
        <v>339</v>
      </c>
      <c r="AG240" s="1" t="s">
        <v>339</v>
      </c>
      <c r="AH240" s="1" t="s">
        <v>339</v>
      </c>
      <c r="AI240" s="1" t="s">
        <v>339</v>
      </c>
      <c r="AK240" s="1" t="s">
        <v>339</v>
      </c>
      <c r="AL240" s="1" t="s">
        <v>339</v>
      </c>
      <c r="AM240" s="1" t="s">
        <v>339</v>
      </c>
      <c r="AN240" s="1" t="s">
        <v>339</v>
      </c>
      <c r="AO240" s="1" t="s">
        <v>339</v>
      </c>
      <c r="AP240" s="1" t="s">
        <v>339</v>
      </c>
      <c r="AQ240" s="1" t="s">
        <v>339</v>
      </c>
      <c r="AS240" s="165"/>
    </row>
    <row r="241" spans="1:45" ht="14.4" hidden="1" customHeight="1" outlineLevel="6" x14ac:dyDescent="0.3">
      <c r="A241" s="3" t="str">
        <f t="shared" si="41"/>
        <v>LijnGeometrie [+]</v>
      </c>
      <c r="B241" s="9"/>
      <c r="C241" s="9"/>
      <c r="E241" s="255"/>
      <c r="G241" s="247"/>
      <c r="I241" s="253"/>
      <c r="J241" s="174"/>
      <c r="K241" s="252"/>
      <c r="M241" s="247"/>
      <c r="N241" s="14" t="s">
        <v>188</v>
      </c>
      <c r="R241" s="1"/>
      <c r="S241" s="1"/>
      <c r="T241" s="1"/>
      <c r="V241" s="1" t="str">
        <f t="shared" si="20"/>
        <v>Nvt</v>
      </c>
      <c r="W241" s="1" t="str">
        <f t="shared" si="21"/>
        <v>Nvt</v>
      </c>
      <c r="X241" s="1" t="str">
        <f t="shared" si="22"/>
        <v>Nvt</v>
      </c>
      <c r="Z241" s="1" t="s">
        <v>339</v>
      </c>
      <c r="AA241" s="1" t="s">
        <v>339</v>
      </c>
      <c r="AB241" s="1" t="s">
        <v>339</v>
      </c>
      <c r="AC241" s="1" t="s">
        <v>339</v>
      </c>
      <c r="AD241" s="1" t="s">
        <v>339</v>
      </c>
      <c r="AE241" s="1" t="s">
        <v>339</v>
      </c>
      <c r="AF241" s="1" t="s">
        <v>339</v>
      </c>
      <c r="AG241" s="1" t="s">
        <v>339</v>
      </c>
      <c r="AH241" s="1" t="s">
        <v>339</v>
      </c>
      <c r="AI241" s="1" t="s">
        <v>339</v>
      </c>
      <c r="AK241" s="1" t="s">
        <v>339</v>
      </c>
      <c r="AL241" s="1" t="s">
        <v>339</v>
      </c>
      <c r="AM241" s="1" t="s">
        <v>339</v>
      </c>
      <c r="AN241" s="1" t="s">
        <v>339</v>
      </c>
      <c r="AO241" s="1" t="s">
        <v>339</v>
      </c>
      <c r="AP241" s="1" t="s">
        <v>339</v>
      </c>
      <c r="AQ241" s="1" t="s">
        <v>339</v>
      </c>
      <c r="AS241" s="165"/>
    </row>
    <row r="242" spans="1:45" ht="14.4" hidden="1" customHeight="1" outlineLevel="7" x14ac:dyDescent="0.3">
      <c r="A242" s="8" t="str">
        <f>P242</f>
        <v>Lijnpunten</v>
      </c>
      <c r="B242" s="9"/>
      <c r="C242" s="9"/>
      <c r="E242" s="255"/>
      <c r="G242" s="247"/>
      <c r="I242" s="253"/>
      <c r="J242" s="174"/>
      <c r="K242" s="252"/>
      <c r="M242" s="247"/>
      <c r="O242" s="251" t="s">
        <v>46</v>
      </c>
      <c r="P242" s="8" t="s">
        <v>47</v>
      </c>
      <c r="R242" s="1"/>
      <c r="S242" s="1"/>
      <c r="T242" s="1"/>
      <c r="V242" s="1" t="str">
        <f t="shared" si="20"/>
        <v>Nvt</v>
      </c>
      <c r="W242" s="1" t="str">
        <f t="shared" si="21"/>
        <v>Nvt</v>
      </c>
      <c r="X242" s="1" t="str">
        <f t="shared" si="22"/>
        <v>Nvt</v>
      </c>
      <c r="Z242" s="1" t="s">
        <v>339</v>
      </c>
      <c r="AA242" s="1" t="s">
        <v>339</v>
      </c>
      <c r="AB242" s="1" t="s">
        <v>339</v>
      </c>
      <c r="AC242" s="1" t="s">
        <v>339</v>
      </c>
      <c r="AD242" s="1" t="s">
        <v>339</v>
      </c>
      <c r="AE242" s="1" t="s">
        <v>339</v>
      </c>
      <c r="AF242" s="1" t="s">
        <v>339</v>
      </c>
      <c r="AG242" s="1" t="s">
        <v>339</v>
      </c>
      <c r="AH242" s="1" t="s">
        <v>339</v>
      </c>
      <c r="AI242" s="1" t="s">
        <v>339</v>
      </c>
      <c r="AK242" s="1" t="s">
        <v>339</v>
      </c>
      <c r="AL242" s="1" t="s">
        <v>339</v>
      </c>
      <c r="AM242" s="1" t="s">
        <v>339</v>
      </c>
      <c r="AN242" s="1" t="s">
        <v>339</v>
      </c>
      <c r="AO242" s="1" t="s">
        <v>339</v>
      </c>
      <c r="AP242" s="1" t="s">
        <v>339</v>
      </c>
      <c r="AQ242" s="1" t="s">
        <v>339</v>
      </c>
      <c r="AS242" s="165"/>
    </row>
    <row r="243" spans="1:45" ht="14.4" hidden="1" customHeight="1" outlineLevel="7" x14ac:dyDescent="0.3">
      <c r="A243" s="3" t="str">
        <f>P243</f>
        <v>Referentiemaatvoering</v>
      </c>
      <c r="B243" s="9"/>
      <c r="C243" s="9"/>
      <c r="E243" s="255"/>
      <c r="G243" s="247"/>
      <c r="I243" s="253"/>
      <c r="J243" s="174"/>
      <c r="K243" s="252"/>
      <c r="M243" s="247"/>
      <c r="O243" s="251"/>
      <c r="P243" s="3" t="s">
        <v>48</v>
      </c>
      <c r="R243" s="1"/>
      <c r="S243" s="1"/>
      <c r="T243" s="1"/>
      <c r="V243" s="1" t="str">
        <f t="shared" si="20"/>
        <v>Nvt</v>
      </c>
      <c r="W243" s="1" t="str">
        <f t="shared" si="21"/>
        <v>Nvt</v>
      </c>
      <c r="X243" s="1" t="str">
        <f t="shared" si="22"/>
        <v>Nvt</v>
      </c>
      <c r="Z243" s="1" t="s">
        <v>339</v>
      </c>
      <c r="AA243" s="1" t="s">
        <v>339</v>
      </c>
      <c r="AB243" s="1" t="s">
        <v>339</v>
      </c>
      <c r="AC243" s="1" t="s">
        <v>339</v>
      </c>
      <c r="AD243" s="1" t="s">
        <v>339</v>
      </c>
      <c r="AE243" s="1" t="s">
        <v>339</v>
      </c>
      <c r="AF243" s="1" t="s">
        <v>339</v>
      </c>
      <c r="AG243" s="1" t="s">
        <v>339</v>
      </c>
      <c r="AH243" s="1" t="s">
        <v>339</v>
      </c>
      <c r="AI243" s="1" t="s">
        <v>339</v>
      </c>
      <c r="AK243" s="1" t="s">
        <v>339</v>
      </c>
      <c r="AL243" s="1" t="s">
        <v>339</v>
      </c>
      <c r="AM243" s="1" t="s">
        <v>339</v>
      </c>
      <c r="AN243" s="1" t="s">
        <v>339</v>
      </c>
      <c r="AO243" s="1" t="s">
        <v>339</v>
      </c>
      <c r="AP243" s="1" t="s">
        <v>339</v>
      </c>
      <c r="AQ243" s="1" t="s">
        <v>339</v>
      </c>
      <c r="AS243" s="165"/>
    </row>
    <row r="244" spans="1:45" ht="14.4" hidden="1" customHeight="1" outlineLevel="6" collapsed="1" x14ac:dyDescent="0.3">
      <c r="A244" s="3" t="str">
        <f t="shared" si="41"/>
        <v>Bewerking</v>
      </c>
      <c r="B244" s="9"/>
      <c r="C244" s="9"/>
      <c r="E244" s="255"/>
      <c r="G244" s="247"/>
      <c r="I244" s="253"/>
      <c r="J244" s="174"/>
      <c r="K244" s="252"/>
      <c r="M244" s="247"/>
      <c r="N244" s="14" t="s">
        <v>49</v>
      </c>
      <c r="R244" s="1"/>
      <c r="S244" s="1"/>
      <c r="T244" s="1"/>
      <c r="V244" s="1" t="str">
        <f t="shared" si="20"/>
        <v>Nvt</v>
      </c>
      <c r="W244" s="1" t="str">
        <f t="shared" si="21"/>
        <v>Nvt</v>
      </c>
      <c r="X244" s="1" t="str">
        <f t="shared" si="22"/>
        <v>Nvt</v>
      </c>
      <c r="Z244" s="1" t="s">
        <v>339</v>
      </c>
      <c r="AA244" s="1" t="s">
        <v>339</v>
      </c>
      <c r="AB244" s="1" t="s">
        <v>339</v>
      </c>
      <c r="AC244" s="1" t="s">
        <v>339</v>
      </c>
      <c r="AD244" s="1" t="s">
        <v>339</v>
      </c>
      <c r="AE244" s="1" t="s">
        <v>339</v>
      </c>
      <c r="AF244" s="1" t="s">
        <v>339</v>
      </c>
      <c r="AG244" s="1" t="s">
        <v>339</v>
      </c>
      <c r="AH244" s="1" t="s">
        <v>339</v>
      </c>
      <c r="AI244" s="1" t="s">
        <v>339</v>
      </c>
      <c r="AK244" s="1" t="s">
        <v>339</v>
      </c>
      <c r="AL244" s="1" t="s">
        <v>339</v>
      </c>
      <c r="AM244" s="1" t="s">
        <v>339</v>
      </c>
      <c r="AN244" s="1" t="s">
        <v>339</v>
      </c>
      <c r="AO244" s="1" t="s">
        <v>339</v>
      </c>
      <c r="AP244" s="1" t="s">
        <v>339</v>
      </c>
      <c r="AQ244" s="1" t="s">
        <v>339</v>
      </c>
      <c r="AS244" s="165"/>
    </row>
    <row r="245" spans="1:45" ht="14.4" hidden="1" customHeight="1" outlineLevel="5" collapsed="1" x14ac:dyDescent="0.3">
      <c r="A245" s="3" t="str">
        <f>L245</f>
        <v>Koppeling [+]</v>
      </c>
      <c r="B245" s="9"/>
      <c r="C245" s="9"/>
      <c r="E245" s="255"/>
      <c r="G245" s="247"/>
      <c r="I245" s="253"/>
      <c r="J245" s="174"/>
      <c r="K245" s="252"/>
      <c r="L245" s="14" t="s">
        <v>191</v>
      </c>
      <c r="R245" s="1"/>
      <c r="S245" s="1"/>
      <c r="T245" s="1"/>
      <c r="V245" s="1" t="str">
        <f t="shared" si="20"/>
        <v>Nvt</v>
      </c>
      <c r="W245" s="1" t="str">
        <f t="shared" si="21"/>
        <v>Nvt</v>
      </c>
      <c r="X245" s="1" t="str">
        <f t="shared" si="22"/>
        <v>Nvt</v>
      </c>
      <c r="Z245" s="1" t="s">
        <v>339</v>
      </c>
      <c r="AA245" s="1" t="s">
        <v>339</v>
      </c>
      <c r="AB245" s="1" t="s">
        <v>339</v>
      </c>
      <c r="AC245" s="1" t="s">
        <v>339</v>
      </c>
      <c r="AD245" s="1" t="s">
        <v>339</v>
      </c>
      <c r="AE245" s="1" t="s">
        <v>339</v>
      </c>
      <c r="AF245" s="1" t="s">
        <v>339</v>
      </c>
      <c r="AG245" s="1" t="s">
        <v>339</v>
      </c>
      <c r="AH245" s="1" t="s">
        <v>339</v>
      </c>
      <c r="AI245" s="1" t="s">
        <v>339</v>
      </c>
      <c r="AK245" s="1" t="s">
        <v>339</v>
      </c>
      <c r="AL245" s="1" t="s">
        <v>339</v>
      </c>
      <c r="AM245" s="1" t="s">
        <v>339</v>
      </c>
      <c r="AN245" s="1" t="s">
        <v>339</v>
      </c>
      <c r="AO245" s="1" t="s">
        <v>339</v>
      </c>
      <c r="AP245" s="1" t="s">
        <v>339</v>
      </c>
      <c r="AQ245" s="1" t="s">
        <v>339</v>
      </c>
      <c r="AS245" s="165"/>
    </row>
    <row r="246" spans="1:45" ht="14.4" hidden="1" customHeight="1" outlineLevel="6" x14ac:dyDescent="0.3">
      <c r="A246" s="8" t="str">
        <f>N246</f>
        <v>TypeKoppeling</v>
      </c>
      <c r="B246" s="9"/>
      <c r="C246" s="9"/>
      <c r="E246" s="255"/>
      <c r="G246" s="247"/>
      <c r="I246" s="253"/>
      <c r="J246" s="174"/>
      <c r="K246" s="252"/>
      <c r="M246" s="251" t="s">
        <v>50</v>
      </c>
      <c r="N246" s="18" t="s">
        <v>863</v>
      </c>
      <c r="R246" s="1"/>
      <c r="S246" s="1"/>
      <c r="T246" s="1"/>
      <c r="V246" s="1" t="str">
        <f t="shared" si="20"/>
        <v>Nvt</v>
      </c>
      <c r="W246" s="1" t="str">
        <f t="shared" si="21"/>
        <v>Nvt</v>
      </c>
      <c r="X246" s="1" t="str">
        <f t="shared" si="22"/>
        <v>Nvt</v>
      </c>
      <c r="Z246" s="1" t="s">
        <v>339</v>
      </c>
      <c r="AA246" s="1" t="s">
        <v>339</v>
      </c>
      <c r="AB246" s="1" t="s">
        <v>339</v>
      </c>
      <c r="AC246" s="1" t="s">
        <v>339</v>
      </c>
      <c r="AD246" s="1" t="s">
        <v>339</v>
      </c>
      <c r="AE246" s="1" t="s">
        <v>339</v>
      </c>
      <c r="AF246" s="1" t="s">
        <v>339</v>
      </c>
      <c r="AG246" s="1" t="s">
        <v>339</v>
      </c>
      <c r="AH246" s="1" t="s">
        <v>339</v>
      </c>
      <c r="AI246" s="1" t="s">
        <v>339</v>
      </c>
      <c r="AK246" s="1" t="s">
        <v>339</v>
      </c>
      <c r="AL246" s="1" t="s">
        <v>339</v>
      </c>
      <c r="AM246" s="1" t="s">
        <v>339</v>
      </c>
      <c r="AN246" s="1" t="s">
        <v>339</v>
      </c>
      <c r="AO246" s="1" t="s">
        <v>339</v>
      </c>
      <c r="AP246" s="1" t="s">
        <v>339</v>
      </c>
      <c r="AQ246" s="1" t="s">
        <v>339</v>
      </c>
      <c r="AS246" s="165"/>
    </row>
    <row r="247" spans="1:45" ht="14.4" hidden="1" customHeight="1" outlineLevel="6" x14ac:dyDescent="0.3">
      <c r="A247" s="3" t="str">
        <f t="shared" ref="A247:A252" si="42">N247</f>
        <v>Diameter</v>
      </c>
      <c r="B247" s="9"/>
      <c r="C247" s="9"/>
      <c r="E247" s="255"/>
      <c r="G247" s="247"/>
      <c r="I247" s="253"/>
      <c r="J247" s="174"/>
      <c r="K247" s="252"/>
      <c r="M247" s="251"/>
      <c r="N247" s="14" t="s">
        <v>43</v>
      </c>
      <c r="R247" s="1"/>
      <c r="S247" s="1"/>
      <c r="T247" s="1"/>
      <c r="V247" s="1" t="str">
        <f t="shared" si="20"/>
        <v>Nvt</v>
      </c>
      <c r="W247" s="1" t="str">
        <f t="shared" si="21"/>
        <v>Nvt</v>
      </c>
      <c r="X247" s="1" t="str">
        <f t="shared" si="22"/>
        <v>Nvt</v>
      </c>
      <c r="Z247" s="1" t="s">
        <v>339</v>
      </c>
      <c r="AA247" s="1" t="s">
        <v>339</v>
      </c>
      <c r="AB247" s="1" t="s">
        <v>339</v>
      </c>
      <c r="AC247" s="1" t="s">
        <v>339</v>
      </c>
      <c r="AD247" s="1" t="s">
        <v>339</v>
      </c>
      <c r="AE247" s="1" t="s">
        <v>339</v>
      </c>
      <c r="AF247" s="1" t="s">
        <v>339</v>
      </c>
      <c r="AG247" s="1" t="s">
        <v>339</v>
      </c>
      <c r="AH247" s="1" t="s">
        <v>339</v>
      </c>
      <c r="AI247" s="1" t="s">
        <v>339</v>
      </c>
      <c r="AK247" s="1" t="s">
        <v>339</v>
      </c>
      <c r="AL247" s="1" t="s">
        <v>339</v>
      </c>
      <c r="AM247" s="1" t="s">
        <v>339</v>
      </c>
      <c r="AN247" s="1" t="s">
        <v>339</v>
      </c>
      <c r="AO247" s="1" t="s">
        <v>339</v>
      </c>
      <c r="AP247" s="1" t="s">
        <v>339</v>
      </c>
      <c r="AQ247" s="1" t="s">
        <v>339</v>
      </c>
      <c r="AS247" s="165"/>
    </row>
    <row r="248" spans="1:45" ht="14.4" hidden="1" customHeight="1" outlineLevel="6" x14ac:dyDescent="0.3">
      <c r="A248" s="3" t="str">
        <f t="shared" si="42"/>
        <v>PuntGeometrie [+]</v>
      </c>
      <c r="B248" s="9"/>
      <c r="C248" s="9"/>
      <c r="E248" s="255"/>
      <c r="G248" s="247"/>
      <c r="I248" s="253"/>
      <c r="J248" s="174"/>
      <c r="K248" s="252"/>
      <c r="M248" s="251"/>
      <c r="N248" s="14" t="s">
        <v>181</v>
      </c>
      <c r="R248" s="1"/>
      <c r="S248" s="1"/>
      <c r="T248" s="1"/>
      <c r="V248" s="1" t="str">
        <f t="shared" si="20"/>
        <v>Nvt</v>
      </c>
      <c r="W248" s="1" t="str">
        <f t="shared" si="21"/>
        <v>Nvt</v>
      </c>
      <c r="X248" s="1" t="str">
        <f t="shared" si="22"/>
        <v>Nvt</v>
      </c>
      <c r="Z248" s="1" t="s">
        <v>339</v>
      </c>
      <c r="AA248" s="1" t="s">
        <v>339</v>
      </c>
      <c r="AB248" s="1" t="s">
        <v>339</v>
      </c>
      <c r="AC248" s="1" t="s">
        <v>339</v>
      </c>
      <c r="AD248" s="1" t="s">
        <v>339</v>
      </c>
      <c r="AE248" s="1" t="s">
        <v>339</v>
      </c>
      <c r="AF248" s="1" t="s">
        <v>339</v>
      </c>
      <c r="AG248" s="1" t="s">
        <v>339</v>
      </c>
      <c r="AH248" s="1" t="s">
        <v>339</v>
      </c>
      <c r="AI248" s="1" t="s">
        <v>339</v>
      </c>
      <c r="AK248" s="1" t="s">
        <v>339</v>
      </c>
      <c r="AL248" s="1" t="s">
        <v>339</v>
      </c>
      <c r="AM248" s="1" t="s">
        <v>339</v>
      </c>
      <c r="AN248" s="1" t="s">
        <v>339</v>
      </c>
      <c r="AO248" s="1" t="s">
        <v>339</v>
      </c>
      <c r="AP248" s="1" t="s">
        <v>339</v>
      </c>
      <c r="AQ248" s="1" t="s">
        <v>339</v>
      </c>
      <c r="AS248" s="165"/>
    </row>
    <row r="249" spans="1:45" ht="14.4" hidden="1" customHeight="1" outlineLevel="7" x14ac:dyDescent="0.3">
      <c r="A249" s="8" t="str">
        <f>P249</f>
        <v>Hoek</v>
      </c>
      <c r="B249" s="9"/>
      <c r="C249" s="9"/>
      <c r="E249" s="255"/>
      <c r="G249" s="247"/>
      <c r="I249" s="253"/>
      <c r="J249" s="174"/>
      <c r="K249" s="252"/>
      <c r="M249" s="251"/>
      <c r="O249" s="251" t="s">
        <v>52</v>
      </c>
      <c r="P249" s="8" t="s">
        <v>53</v>
      </c>
      <c r="R249" s="1"/>
      <c r="S249" s="1"/>
      <c r="T249" s="1"/>
      <c r="V249" s="1" t="str">
        <f t="shared" si="20"/>
        <v>Nvt</v>
      </c>
      <c r="W249" s="1" t="str">
        <f t="shared" si="21"/>
        <v>Nvt</v>
      </c>
      <c r="X249" s="1" t="str">
        <f t="shared" si="22"/>
        <v>Nvt</v>
      </c>
      <c r="Z249" s="1" t="s">
        <v>339</v>
      </c>
      <c r="AA249" s="1" t="s">
        <v>339</v>
      </c>
      <c r="AB249" s="1" t="s">
        <v>339</v>
      </c>
      <c r="AC249" s="1" t="s">
        <v>339</v>
      </c>
      <c r="AD249" s="1" t="s">
        <v>339</v>
      </c>
      <c r="AE249" s="1" t="s">
        <v>339</v>
      </c>
      <c r="AF249" s="1" t="s">
        <v>339</v>
      </c>
      <c r="AG249" s="1" t="s">
        <v>339</v>
      </c>
      <c r="AH249" s="1" t="s">
        <v>339</v>
      </c>
      <c r="AI249" s="1" t="s">
        <v>339</v>
      </c>
      <c r="AK249" s="1" t="s">
        <v>339</v>
      </c>
      <c r="AL249" s="1" t="s">
        <v>339</v>
      </c>
      <c r="AM249" s="1" t="s">
        <v>339</v>
      </c>
      <c r="AN249" s="1" t="s">
        <v>339</v>
      </c>
      <c r="AO249" s="1" t="s">
        <v>339</v>
      </c>
      <c r="AP249" s="1" t="s">
        <v>339</v>
      </c>
      <c r="AQ249" s="1" t="s">
        <v>339</v>
      </c>
      <c r="AS249" s="165"/>
    </row>
    <row r="250" spans="1:45" ht="14.4" hidden="1" customHeight="1" outlineLevel="7" x14ac:dyDescent="0.3">
      <c r="A250" s="8" t="str">
        <f t="shared" ref="A250:A251" si="43">P250</f>
        <v>Punt</v>
      </c>
      <c r="B250" s="9"/>
      <c r="C250" s="9"/>
      <c r="E250" s="255"/>
      <c r="G250" s="247"/>
      <c r="I250" s="253"/>
      <c r="J250" s="174"/>
      <c r="K250" s="252"/>
      <c r="M250" s="251"/>
      <c r="O250" s="251"/>
      <c r="P250" s="8" t="s">
        <v>54</v>
      </c>
      <c r="R250" s="1"/>
      <c r="S250" s="1"/>
      <c r="T250" s="1"/>
      <c r="V250" s="1" t="str">
        <f t="shared" si="20"/>
        <v>Nvt</v>
      </c>
      <c r="W250" s="1" t="str">
        <f t="shared" si="21"/>
        <v>Nvt</v>
      </c>
      <c r="X250" s="1" t="str">
        <f t="shared" si="22"/>
        <v>Nvt</v>
      </c>
      <c r="Z250" s="1" t="s">
        <v>339</v>
      </c>
      <c r="AA250" s="1" t="s">
        <v>339</v>
      </c>
      <c r="AB250" s="1" t="s">
        <v>339</v>
      </c>
      <c r="AC250" s="1" t="s">
        <v>339</v>
      </c>
      <c r="AD250" s="1" t="s">
        <v>339</v>
      </c>
      <c r="AE250" s="1" t="s">
        <v>339</v>
      </c>
      <c r="AF250" s="1" t="s">
        <v>339</v>
      </c>
      <c r="AG250" s="1" t="s">
        <v>339</v>
      </c>
      <c r="AH250" s="1" t="s">
        <v>339</v>
      </c>
      <c r="AI250" s="1" t="s">
        <v>339</v>
      </c>
      <c r="AK250" s="1" t="s">
        <v>339</v>
      </c>
      <c r="AL250" s="1" t="s">
        <v>339</v>
      </c>
      <c r="AM250" s="1" t="s">
        <v>339</v>
      </c>
      <c r="AN250" s="1" t="s">
        <v>339</v>
      </c>
      <c r="AO250" s="1" t="s">
        <v>339</v>
      </c>
      <c r="AP250" s="1" t="s">
        <v>339</v>
      </c>
      <c r="AQ250" s="1" t="s">
        <v>339</v>
      </c>
      <c r="AS250" s="165"/>
    </row>
    <row r="251" spans="1:45" ht="14.4" hidden="1" customHeight="1" outlineLevel="7" x14ac:dyDescent="0.3">
      <c r="A251" s="3" t="str">
        <f t="shared" si="43"/>
        <v>Referentiemaatvoering</v>
      </c>
      <c r="B251" s="9"/>
      <c r="C251" s="9"/>
      <c r="E251" s="255"/>
      <c r="G251" s="247"/>
      <c r="I251" s="253"/>
      <c r="J251" s="174"/>
      <c r="K251" s="252"/>
      <c r="M251" s="251"/>
      <c r="O251" s="251"/>
      <c r="P251" s="3" t="s">
        <v>48</v>
      </c>
      <c r="R251" s="1"/>
      <c r="S251" s="1"/>
      <c r="T251" s="1"/>
      <c r="V251" s="1" t="str">
        <f t="shared" si="20"/>
        <v>Nvt</v>
      </c>
      <c r="W251" s="1" t="str">
        <f t="shared" si="21"/>
        <v>Nvt</v>
      </c>
      <c r="X251" s="1" t="str">
        <f t="shared" si="22"/>
        <v>Nvt</v>
      </c>
      <c r="Z251" s="1" t="s">
        <v>339</v>
      </c>
      <c r="AA251" s="1" t="s">
        <v>339</v>
      </c>
      <c r="AB251" s="1" t="s">
        <v>339</v>
      </c>
      <c r="AC251" s="1" t="s">
        <v>339</v>
      </c>
      <c r="AD251" s="1" t="s">
        <v>339</v>
      </c>
      <c r="AE251" s="1" t="s">
        <v>339</v>
      </c>
      <c r="AF251" s="1" t="s">
        <v>339</v>
      </c>
      <c r="AG251" s="1" t="s">
        <v>339</v>
      </c>
      <c r="AH251" s="1" t="s">
        <v>339</v>
      </c>
      <c r="AI251" s="1" t="s">
        <v>339</v>
      </c>
      <c r="AK251" s="1" t="s">
        <v>339</v>
      </c>
      <c r="AL251" s="1" t="s">
        <v>339</v>
      </c>
      <c r="AM251" s="1" t="s">
        <v>339</v>
      </c>
      <c r="AN251" s="1" t="s">
        <v>339</v>
      </c>
      <c r="AO251" s="1" t="s">
        <v>339</v>
      </c>
      <c r="AP251" s="1" t="s">
        <v>339</v>
      </c>
      <c r="AQ251" s="1" t="s">
        <v>339</v>
      </c>
      <c r="AS251" s="165"/>
    </row>
    <row r="252" spans="1:45" ht="14.4" hidden="1" customHeight="1" outlineLevel="6" collapsed="1" x14ac:dyDescent="0.3">
      <c r="A252" s="3" t="str">
        <f t="shared" si="42"/>
        <v>Bewerking</v>
      </c>
      <c r="B252" s="9"/>
      <c r="C252" s="9"/>
      <c r="E252" s="255"/>
      <c r="G252" s="247"/>
      <c r="I252" s="253"/>
      <c r="J252" s="174"/>
      <c r="K252" s="252"/>
      <c r="M252" s="251"/>
      <c r="N252" s="14" t="s">
        <v>49</v>
      </c>
      <c r="R252" s="1"/>
      <c r="S252" s="1"/>
      <c r="T252" s="1"/>
      <c r="V252" s="1" t="str">
        <f t="shared" si="20"/>
        <v>Nvt</v>
      </c>
      <c r="W252" s="1" t="str">
        <f t="shared" si="21"/>
        <v>Nvt</v>
      </c>
      <c r="X252" s="1" t="str">
        <f t="shared" si="22"/>
        <v>Nvt</v>
      </c>
      <c r="Z252" s="1" t="s">
        <v>339</v>
      </c>
      <c r="AA252" s="1" t="s">
        <v>339</v>
      </c>
      <c r="AB252" s="1" t="s">
        <v>339</v>
      </c>
      <c r="AC252" s="1" t="s">
        <v>339</v>
      </c>
      <c r="AD252" s="1" t="s">
        <v>339</v>
      </c>
      <c r="AE252" s="1" t="s">
        <v>339</v>
      </c>
      <c r="AF252" s="1" t="s">
        <v>339</v>
      </c>
      <c r="AG252" s="1" t="s">
        <v>339</v>
      </c>
      <c r="AH252" s="1" t="s">
        <v>339</v>
      </c>
      <c r="AI252" s="1" t="s">
        <v>339</v>
      </c>
      <c r="AK252" s="1" t="s">
        <v>339</v>
      </c>
      <c r="AL252" s="1" t="s">
        <v>339</v>
      </c>
      <c r="AM252" s="1" t="s">
        <v>339</v>
      </c>
      <c r="AN252" s="1" t="s">
        <v>339</v>
      </c>
      <c r="AO252" s="1" t="s">
        <v>339</v>
      </c>
      <c r="AP252" s="1" t="s">
        <v>339</v>
      </c>
      <c r="AQ252" s="1" t="s">
        <v>339</v>
      </c>
      <c r="AS252" s="165"/>
    </row>
    <row r="253" spans="1:45" ht="14.4" hidden="1" customHeight="1" outlineLevel="5" collapsed="1" x14ac:dyDescent="0.3">
      <c r="A253" s="20"/>
      <c r="B253" s="9"/>
      <c r="C253" s="9"/>
      <c r="E253" s="255"/>
      <c r="G253" s="247"/>
      <c r="I253" s="180"/>
      <c r="J253" s="174"/>
      <c r="K253" s="11"/>
      <c r="R253" s="1"/>
      <c r="S253" s="1"/>
      <c r="T253" s="1"/>
      <c r="V253" s="1" t="str">
        <f t="shared" si="20"/>
        <v>Nvt</v>
      </c>
      <c r="W253" s="1" t="str">
        <f t="shared" si="21"/>
        <v>Nvt</v>
      </c>
      <c r="X253" s="1" t="str">
        <f t="shared" si="22"/>
        <v>Nvt</v>
      </c>
      <c r="Z253" s="1" t="s">
        <v>339</v>
      </c>
      <c r="AA253" s="1" t="s">
        <v>339</v>
      </c>
      <c r="AB253" s="1" t="s">
        <v>339</v>
      </c>
      <c r="AC253" s="1" t="s">
        <v>339</v>
      </c>
      <c r="AD253" s="1" t="s">
        <v>339</v>
      </c>
      <c r="AE253" s="1" t="s">
        <v>339</v>
      </c>
      <c r="AF253" s="1" t="s">
        <v>339</v>
      </c>
      <c r="AG253" s="1" t="s">
        <v>339</v>
      </c>
      <c r="AH253" s="1" t="s">
        <v>339</v>
      </c>
      <c r="AI253" s="1" t="s">
        <v>339</v>
      </c>
      <c r="AK253" s="1" t="s">
        <v>339</v>
      </c>
      <c r="AL253" s="1" t="s">
        <v>339</v>
      </c>
      <c r="AM253" s="1" t="s">
        <v>339</v>
      </c>
      <c r="AN253" s="1" t="s">
        <v>339</v>
      </c>
      <c r="AO253" s="1" t="s">
        <v>339</v>
      </c>
      <c r="AP253" s="1" t="s">
        <v>339</v>
      </c>
      <c r="AQ253" s="1" t="s">
        <v>339</v>
      </c>
      <c r="AS253" s="165"/>
    </row>
    <row r="254" spans="1:45" ht="14.4" hidden="1" customHeight="1" outlineLevel="4" collapsed="1" x14ac:dyDescent="0.3">
      <c r="A254" s="20"/>
      <c r="B254" s="9"/>
      <c r="C254" s="9"/>
      <c r="E254" s="255"/>
      <c r="G254" s="247"/>
      <c r="I254" s="179"/>
      <c r="J254" s="174"/>
      <c r="K254" s="11"/>
      <c r="R254" s="1"/>
      <c r="S254" s="1"/>
      <c r="T254" s="1"/>
      <c r="V254" s="1" t="str">
        <f t="shared" si="20"/>
        <v>Nvt</v>
      </c>
      <c r="W254" s="1" t="str">
        <f t="shared" si="21"/>
        <v>Nvt</v>
      </c>
      <c r="X254" s="1" t="str">
        <f t="shared" si="22"/>
        <v>Nvt</v>
      </c>
      <c r="Z254" s="1" t="s">
        <v>339</v>
      </c>
      <c r="AA254" s="1" t="s">
        <v>339</v>
      </c>
      <c r="AB254" s="1" t="s">
        <v>339</v>
      </c>
      <c r="AC254" s="1" t="s">
        <v>339</v>
      </c>
      <c r="AD254" s="1" t="s">
        <v>339</v>
      </c>
      <c r="AE254" s="1" t="s">
        <v>339</v>
      </c>
      <c r="AF254" s="1" t="s">
        <v>339</v>
      </c>
      <c r="AG254" s="1" t="s">
        <v>339</v>
      </c>
      <c r="AH254" s="1" t="s">
        <v>339</v>
      </c>
      <c r="AI254" s="1" t="s">
        <v>339</v>
      </c>
      <c r="AK254" s="1" t="s">
        <v>339</v>
      </c>
      <c r="AL254" s="1" t="s">
        <v>339</v>
      </c>
      <c r="AM254" s="1" t="s">
        <v>339</v>
      </c>
      <c r="AN254" s="1" t="s">
        <v>339</v>
      </c>
      <c r="AO254" s="1" t="s">
        <v>339</v>
      </c>
      <c r="AP254" s="1" t="s">
        <v>339</v>
      </c>
      <c r="AQ254" s="1" t="s">
        <v>339</v>
      </c>
      <c r="AS254" s="165"/>
    </row>
    <row r="255" spans="1:45" ht="14.4" hidden="1" customHeight="1" outlineLevel="1" x14ac:dyDescent="0.3">
      <c r="A255" s="8" t="str">
        <f>H255</f>
        <v>Monteur [+]</v>
      </c>
      <c r="B255" s="8"/>
      <c r="C255" s="8" t="s">
        <v>352</v>
      </c>
      <c r="E255" s="255"/>
      <c r="G255" s="247"/>
      <c r="H255" s="18" t="s">
        <v>172</v>
      </c>
      <c r="R255" s="1" t="s">
        <v>248</v>
      </c>
      <c r="S255" s="1"/>
      <c r="T255" s="1"/>
      <c r="V255" s="1" t="str">
        <f t="shared" si="20"/>
        <v>Ja</v>
      </c>
      <c r="W255" s="1" t="str">
        <f t="shared" si="21"/>
        <v>Ja</v>
      </c>
      <c r="X255" s="1" t="str">
        <f t="shared" si="22"/>
        <v>Ja</v>
      </c>
      <c r="Z255" s="1" t="s">
        <v>338</v>
      </c>
      <c r="AA255" s="1" t="s">
        <v>338</v>
      </c>
      <c r="AB255" s="1" t="s">
        <v>338</v>
      </c>
      <c r="AC255" s="1" t="s">
        <v>339</v>
      </c>
      <c r="AD255" s="1" t="s">
        <v>339</v>
      </c>
      <c r="AE255" s="1" t="s">
        <v>338</v>
      </c>
      <c r="AF255" s="1" t="s">
        <v>338</v>
      </c>
      <c r="AG255" s="1" t="s">
        <v>338</v>
      </c>
      <c r="AH255" s="1" t="s">
        <v>338</v>
      </c>
      <c r="AI255" s="1" t="s">
        <v>338</v>
      </c>
      <c r="AK255" s="1" t="s">
        <v>338</v>
      </c>
      <c r="AL255" s="1" t="s">
        <v>338</v>
      </c>
      <c r="AM255" s="1" t="s">
        <v>338</v>
      </c>
      <c r="AN255" s="1" t="s">
        <v>338</v>
      </c>
      <c r="AO255" s="1" t="s">
        <v>338</v>
      </c>
      <c r="AP255" s="1" t="s">
        <v>338</v>
      </c>
      <c r="AQ255" s="1" t="s">
        <v>338</v>
      </c>
      <c r="AS255" s="22"/>
    </row>
    <row r="256" spans="1:45" ht="14.4" hidden="1" customHeight="1" outlineLevel="2" x14ac:dyDescent="0.3">
      <c r="A256" s="8" t="str">
        <f>J256</f>
        <v>Naam</v>
      </c>
      <c r="B256" s="8"/>
      <c r="C256" s="8" t="s">
        <v>352</v>
      </c>
      <c r="E256" s="255"/>
      <c r="G256" s="247"/>
      <c r="I256" s="21" t="s">
        <v>99</v>
      </c>
      <c r="J256" s="8" t="s">
        <v>100</v>
      </c>
      <c r="K256" s="10"/>
      <c r="R256" s="1" t="s">
        <v>137</v>
      </c>
      <c r="S256" s="1"/>
      <c r="T256" s="1"/>
      <c r="V256" s="1" t="str">
        <f t="shared" si="20"/>
        <v>Ja</v>
      </c>
      <c r="W256" s="1" t="str">
        <f t="shared" si="21"/>
        <v>Ja</v>
      </c>
      <c r="X256" s="1" t="str">
        <f t="shared" si="22"/>
        <v>Ja</v>
      </c>
      <c r="Z256" s="1" t="s">
        <v>338</v>
      </c>
      <c r="AA256" s="1" t="s">
        <v>338</v>
      </c>
      <c r="AB256" s="1" t="s">
        <v>338</v>
      </c>
      <c r="AC256" s="1" t="s">
        <v>339</v>
      </c>
      <c r="AD256" s="1" t="s">
        <v>339</v>
      </c>
      <c r="AE256" s="1" t="s">
        <v>338</v>
      </c>
      <c r="AF256" s="1" t="s">
        <v>338</v>
      </c>
      <c r="AG256" s="1" t="s">
        <v>338</v>
      </c>
      <c r="AH256" s="1" t="s">
        <v>338</v>
      </c>
      <c r="AI256" s="1" t="s">
        <v>338</v>
      </c>
      <c r="AK256" s="1" t="s">
        <v>338</v>
      </c>
      <c r="AL256" s="1" t="s">
        <v>338</v>
      </c>
      <c r="AM256" s="1" t="s">
        <v>338</v>
      </c>
      <c r="AN256" s="1" t="s">
        <v>338</v>
      </c>
      <c r="AO256" s="1" t="s">
        <v>338</v>
      </c>
      <c r="AP256" s="1" t="s">
        <v>338</v>
      </c>
      <c r="AQ256" s="1" t="s">
        <v>338</v>
      </c>
      <c r="AS256" s="22"/>
    </row>
    <row r="257" spans="1:45" ht="14.4" hidden="1" customHeight="1" outlineLevel="1" collapsed="1" x14ac:dyDescent="0.3">
      <c r="A257" s="8" t="str">
        <f>H257</f>
        <v>TijdstipUitvoering</v>
      </c>
      <c r="B257" s="8"/>
      <c r="C257" s="8" t="s">
        <v>352</v>
      </c>
      <c r="E257" s="255"/>
      <c r="G257" s="247"/>
      <c r="H257" s="18" t="s">
        <v>101</v>
      </c>
      <c r="R257" s="1" t="s">
        <v>249</v>
      </c>
      <c r="S257" s="1"/>
      <c r="T257" s="1"/>
      <c r="V257" s="1" t="str">
        <f t="shared" si="20"/>
        <v>Ja</v>
      </c>
      <c r="W257" s="1" t="str">
        <f t="shared" si="21"/>
        <v>Ja</v>
      </c>
      <c r="X257" s="1" t="str">
        <f t="shared" si="22"/>
        <v>Ja</v>
      </c>
      <c r="Z257" s="1" t="s">
        <v>338</v>
      </c>
      <c r="AA257" s="1" t="s">
        <v>338</v>
      </c>
      <c r="AB257" s="1" t="s">
        <v>338</v>
      </c>
      <c r="AC257" s="1" t="s">
        <v>339</v>
      </c>
      <c r="AD257" s="1" t="s">
        <v>339</v>
      </c>
      <c r="AE257" s="1" t="s">
        <v>338</v>
      </c>
      <c r="AF257" s="1" t="s">
        <v>338</v>
      </c>
      <c r="AG257" s="1" t="s">
        <v>338</v>
      </c>
      <c r="AH257" s="1" t="s">
        <v>338</v>
      </c>
      <c r="AI257" s="1" t="s">
        <v>338</v>
      </c>
      <c r="AK257" s="1" t="s">
        <v>338</v>
      </c>
      <c r="AL257" s="1" t="s">
        <v>338</v>
      </c>
      <c r="AM257" s="1" t="s">
        <v>338</v>
      </c>
      <c r="AN257" s="1" t="s">
        <v>338</v>
      </c>
      <c r="AO257" s="1" t="s">
        <v>338</v>
      </c>
      <c r="AP257" s="1" t="s">
        <v>338</v>
      </c>
      <c r="AQ257" s="1" t="s">
        <v>338</v>
      </c>
      <c r="AS257" s="22"/>
    </row>
    <row r="258" spans="1:45" ht="14.4" hidden="1" customHeight="1" outlineLevel="1" x14ac:dyDescent="0.3">
      <c r="A258" s="3" t="str">
        <f>H258</f>
        <v>Mantelbuis [+]</v>
      </c>
      <c r="B258" s="3"/>
      <c r="C258" s="3" t="s">
        <v>353</v>
      </c>
      <c r="E258" s="255"/>
      <c r="G258" s="247"/>
      <c r="H258" s="14" t="s">
        <v>176</v>
      </c>
      <c r="R258" s="1" t="s">
        <v>250</v>
      </c>
      <c r="S258" s="1"/>
      <c r="T258" s="1"/>
      <c r="V258" s="1" t="str">
        <f t="shared" si="20"/>
        <v>Nee</v>
      </c>
      <c r="W258" s="1" t="str">
        <f t="shared" si="21"/>
        <v>Nee</v>
      </c>
      <c r="X258" s="1" t="str">
        <f t="shared" si="22"/>
        <v>Nee</v>
      </c>
      <c r="Z258" s="1" t="s">
        <v>340</v>
      </c>
      <c r="AA258" s="1" t="s">
        <v>340</v>
      </c>
      <c r="AB258" s="1" t="s">
        <v>340</v>
      </c>
      <c r="AC258" s="1" t="s">
        <v>339</v>
      </c>
      <c r="AD258" s="1" t="s">
        <v>339</v>
      </c>
      <c r="AE258" s="1" t="s">
        <v>340</v>
      </c>
      <c r="AF258" s="1" t="s">
        <v>340</v>
      </c>
      <c r="AG258" s="1" t="s">
        <v>340</v>
      </c>
      <c r="AH258" s="1" t="s">
        <v>340</v>
      </c>
      <c r="AI258" s="1" t="s">
        <v>341</v>
      </c>
      <c r="AK258" s="1" t="s">
        <v>341</v>
      </c>
      <c r="AL258" s="1" t="s">
        <v>341</v>
      </c>
      <c r="AM258" s="1" t="s">
        <v>341</v>
      </c>
      <c r="AN258" s="1" t="s">
        <v>341</v>
      </c>
      <c r="AO258" s="1" t="s">
        <v>341</v>
      </c>
      <c r="AP258" s="1" t="s">
        <v>341</v>
      </c>
      <c r="AQ258" s="1" t="s">
        <v>341</v>
      </c>
      <c r="AS258" s="22"/>
    </row>
    <row r="259" spans="1:45" ht="273.60000000000002" hidden="1" outlineLevel="2" x14ac:dyDescent="0.3">
      <c r="A259" s="8" t="str">
        <f t="shared" ref="A259:A266" si="44">J259</f>
        <v>Buitendiameter</v>
      </c>
      <c r="B259" s="8"/>
      <c r="C259" s="8" t="s">
        <v>352</v>
      </c>
      <c r="E259" s="255"/>
      <c r="G259" s="247"/>
      <c r="H259" s="4"/>
      <c r="I259" s="251" t="s">
        <v>102</v>
      </c>
      <c r="J259" s="8" t="s">
        <v>103</v>
      </c>
      <c r="K259" s="10"/>
      <c r="R259" s="1" t="s">
        <v>251</v>
      </c>
      <c r="S259" s="22" t="s">
        <v>314</v>
      </c>
      <c r="T259" s="22" t="s">
        <v>314</v>
      </c>
      <c r="V259" s="1" t="str">
        <f t="shared" si="20"/>
        <v>Nvt</v>
      </c>
      <c r="W259" s="1" t="str">
        <f t="shared" si="21"/>
        <v>Nvt</v>
      </c>
      <c r="X259" s="1" t="str">
        <f t="shared" si="22"/>
        <v>Nvt</v>
      </c>
      <c r="Z259" s="1" t="s">
        <v>338</v>
      </c>
      <c r="AA259" s="1" t="s">
        <v>338</v>
      </c>
      <c r="AB259" s="1" t="s">
        <v>338</v>
      </c>
      <c r="AC259" s="1" t="s">
        <v>339</v>
      </c>
      <c r="AD259" s="1" t="s">
        <v>339</v>
      </c>
      <c r="AE259" s="1" t="s">
        <v>338</v>
      </c>
      <c r="AF259" s="1" t="s">
        <v>338</v>
      </c>
      <c r="AG259" s="1" t="s">
        <v>338</v>
      </c>
      <c r="AH259" s="1" t="s">
        <v>338</v>
      </c>
      <c r="AI259" s="1" t="s">
        <v>339</v>
      </c>
      <c r="AK259" s="1" t="s">
        <v>339</v>
      </c>
      <c r="AL259" s="1" t="s">
        <v>339</v>
      </c>
      <c r="AM259" s="1" t="s">
        <v>339</v>
      </c>
      <c r="AN259" s="1" t="s">
        <v>339</v>
      </c>
      <c r="AO259" s="1" t="s">
        <v>339</v>
      </c>
      <c r="AP259" s="1" t="s">
        <v>339</v>
      </c>
      <c r="AQ259" s="1" t="s">
        <v>339</v>
      </c>
      <c r="AS259" s="22"/>
    </row>
    <row r="260" spans="1:45" ht="14.4" hidden="1" customHeight="1" outlineLevel="2" x14ac:dyDescent="0.3">
      <c r="A260" s="8" t="str">
        <f t="shared" si="44"/>
        <v>IsGevuld</v>
      </c>
      <c r="B260" s="8"/>
      <c r="C260" s="8" t="s">
        <v>352</v>
      </c>
      <c r="E260" s="255"/>
      <c r="G260" s="247"/>
      <c r="I260" s="251"/>
      <c r="J260" s="8" t="s">
        <v>104</v>
      </c>
      <c r="K260" s="10"/>
      <c r="R260" s="1" t="s">
        <v>148</v>
      </c>
      <c r="S260" s="1"/>
      <c r="T260" s="1"/>
      <c r="V260" s="1" t="str">
        <f t="shared" si="20"/>
        <v>Nvt</v>
      </c>
      <c r="W260" s="1" t="str">
        <f t="shared" si="21"/>
        <v>Nvt</v>
      </c>
      <c r="X260" s="1" t="str">
        <f t="shared" si="22"/>
        <v>Nvt</v>
      </c>
      <c r="Z260" s="1" t="s">
        <v>338</v>
      </c>
      <c r="AA260" s="1" t="s">
        <v>338</v>
      </c>
      <c r="AB260" s="1" t="s">
        <v>338</v>
      </c>
      <c r="AC260" s="1" t="s">
        <v>339</v>
      </c>
      <c r="AD260" s="1" t="s">
        <v>339</v>
      </c>
      <c r="AE260" s="1" t="s">
        <v>338</v>
      </c>
      <c r="AF260" s="1" t="s">
        <v>338</v>
      </c>
      <c r="AG260" s="1" t="s">
        <v>338</v>
      </c>
      <c r="AH260" s="1" t="s">
        <v>338</v>
      </c>
      <c r="AI260" s="1" t="s">
        <v>339</v>
      </c>
      <c r="AK260" s="1" t="s">
        <v>339</v>
      </c>
      <c r="AL260" s="1" t="s">
        <v>339</v>
      </c>
      <c r="AM260" s="1" t="s">
        <v>339</v>
      </c>
      <c r="AN260" s="1" t="s">
        <v>339</v>
      </c>
      <c r="AO260" s="1" t="s">
        <v>339</v>
      </c>
      <c r="AP260" s="1" t="s">
        <v>339</v>
      </c>
      <c r="AQ260" s="1" t="s">
        <v>339</v>
      </c>
      <c r="AS260" s="22"/>
    </row>
    <row r="261" spans="1:45" ht="14.4" hidden="1" customHeight="1" outlineLevel="2" x14ac:dyDescent="0.3">
      <c r="A261" s="8" t="str">
        <f t="shared" si="44"/>
        <v>IsHergebruikt</v>
      </c>
      <c r="B261" s="8"/>
      <c r="C261" s="8" t="s">
        <v>352</v>
      </c>
      <c r="E261" s="255"/>
      <c r="G261" s="247"/>
      <c r="I261" s="251"/>
      <c r="J261" s="8" t="s">
        <v>105</v>
      </c>
      <c r="K261" s="10"/>
      <c r="R261" s="1" t="s">
        <v>148</v>
      </c>
      <c r="S261" s="1"/>
      <c r="T261" s="1"/>
      <c r="V261" s="1" t="str">
        <f t="shared" si="20"/>
        <v>Nvt</v>
      </c>
      <c r="W261" s="1" t="str">
        <f t="shared" si="21"/>
        <v>Nvt</v>
      </c>
      <c r="X261" s="1" t="str">
        <f t="shared" si="22"/>
        <v>Nvt</v>
      </c>
      <c r="Z261" s="1" t="s">
        <v>338</v>
      </c>
      <c r="AA261" s="1" t="s">
        <v>338</v>
      </c>
      <c r="AB261" s="1" t="s">
        <v>338</v>
      </c>
      <c r="AC261" s="1" t="s">
        <v>339</v>
      </c>
      <c r="AD261" s="1" t="s">
        <v>339</v>
      </c>
      <c r="AE261" s="1" t="s">
        <v>338</v>
      </c>
      <c r="AF261" s="1" t="s">
        <v>338</v>
      </c>
      <c r="AG261" s="1" t="s">
        <v>338</v>
      </c>
      <c r="AH261" s="1" t="s">
        <v>338</v>
      </c>
      <c r="AI261" s="1" t="s">
        <v>339</v>
      </c>
      <c r="AK261" s="1" t="s">
        <v>339</v>
      </c>
      <c r="AL261" s="1" t="s">
        <v>339</v>
      </c>
      <c r="AM261" s="1" t="s">
        <v>339</v>
      </c>
      <c r="AN261" s="1" t="s">
        <v>339</v>
      </c>
      <c r="AO261" s="1" t="s">
        <v>339</v>
      </c>
      <c r="AP261" s="1" t="s">
        <v>339</v>
      </c>
      <c r="AQ261" s="1" t="s">
        <v>339</v>
      </c>
      <c r="AS261" s="22"/>
    </row>
    <row r="262" spans="1:45" ht="14.4" hidden="1" customHeight="1" outlineLevel="2" x14ac:dyDescent="0.3">
      <c r="A262" s="8" t="str">
        <f t="shared" si="44"/>
        <v>Lengte</v>
      </c>
      <c r="B262" s="8"/>
      <c r="C262" s="8" t="s">
        <v>352</v>
      </c>
      <c r="E262" s="255"/>
      <c r="G262" s="247"/>
      <c r="I262" s="251"/>
      <c r="J262" s="8" t="s">
        <v>45</v>
      </c>
      <c r="K262" s="10"/>
      <c r="R262" s="1" t="s">
        <v>163</v>
      </c>
      <c r="S262" s="1"/>
      <c r="T262" s="1"/>
      <c r="V262" s="1" t="str">
        <f t="shared" si="20"/>
        <v>Nvt</v>
      </c>
      <c r="W262" s="1" t="str">
        <f t="shared" si="21"/>
        <v>Nvt</v>
      </c>
      <c r="X262" s="1" t="str">
        <f t="shared" si="22"/>
        <v>Nvt</v>
      </c>
      <c r="Z262" s="1" t="s">
        <v>338</v>
      </c>
      <c r="AA262" s="1" t="s">
        <v>338</v>
      </c>
      <c r="AB262" s="1" t="s">
        <v>338</v>
      </c>
      <c r="AC262" s="1" t="s">
        <v>339</v>
      </c>
      <c r="AD262" s="1" t="s">
        <v>339</v>
      </c>
      <c r="AE262" s="1" t="s">
        <v>338</v>
      </c>
      <c r="AF262" s="1" t="s">
        <v>338</v>
      </c>
      <c r="AG262" s="1" t="s">
        <v>338</v>
      </c>
      <c r="AH262" s="1" t="s">
        <v>338</v>
      </c>
      <c r="AI262" s="1" t="s">
        <v>339</v>
      </c>
      <c r="AK262" s="1" t="s">
        <v>339</v>
      </c>
      <c r="AL262" s="1" t="s">
        <v>339</v>
      </c>
      <c r="AM262" s="1" t="s">
        <v>339</v>
      </c>
      <c r="AN262" s="1" t="s">
        <v>339</v>
      </c>
      <c r="AO262" s="1" t="s">
        <v>339</v>
      </c>
      <c r="AP262" s="1" t="s">
        <v>339</v>
      </c>
      <c r="AQ262" s="1" t="s">
        <v>339</v>
      </c>
      <c r="AS262" s="22"/>
    </row>
    <row r="263" spans="1:45" ht="129.6" hidden="1" outlineLevel="2" x14ac:dyDescent="0.3">
      <c r="A263" s="8" t="str">
        <f t="shared" si="44"/>
        <v>Materiaal</v>
      </c>
      <c r="B263" s="8"/>
      <c r="C263" s="8" t="s">
        <v>352</v>
      </c>
      <c r="E263" s="255"/>
      <c r="G263" s="247"/>
      <c r="I263" s="251"/>
      <c r="J263" s="8" t="s">
        <v>41</v>
      </c>
      <c r="K263" s="10"/>
      <c r="R263" s="1" t="s">
        <v>252</v>
      </c>
      <c r="S263" s="22" t="s">
        <v>315</v>
      </c>
      <c r="T263" s="22" t="s">
        <v>382</v>
      </c>
      <c r="V263" s="1" t="str">
        <f t="shared" si="20"/>
        <v>Nvt</v>
      </c>
      <c r="W263" s="1" t="str">
        <f t="shared" si="21"/>
        <v>Nvt</v>
      </c>
      <c r="X263" s="1" t="str">
        <f t="shared" si="22"/>
        <v>Nvt</v>
      </c>
      <c r="Z263" s="1" t="s">
        <v>338</v>
      </c>
      <c r="AA263" s="1" t="s">
        <v>338</v>
      </c>
      <c r="AB263" s="1" t="s">
        <v>338</v>
      </c>
      <c r="AC263" s="1" t="s">
        <v>339</v>
      </c>
      <c r="AD263" s="1" t="s">
        <v>339</v>
      </c>
      <c r="AE263" s="1" t="s">
        <v>338</v>
      </c>
      <c r="AF263" s="1" t="s">
        <v>338</v>
      </c>
      <c r="AG263" s="1" t="s">
        <v>338</v>
      </c>
      <c r="AH263" s="1" t="s">
        <v>338</v>
      </c>
      <c r="AI263" s="1" t="s">
        <v>339</v>
      </c>
      <c r="AK263" s="1" t="s">
        <v>339</v>
      </c>
      <c r="AL263" s="1" t="s">
        <v>339</v>
      </c>
      <c r="AM263" s="1" t="s">
        <v>339</v>
      </c>
      <c r="AN263" s="1" t="s">
        <v>339</v>
      </c>
      <c r="AO263" s="1" t="s">
        <v>339</v>
      </c>
      <c r="AP263" s="1" t="s">
        <v>339</v>
      </c>
      <c r="AQ263" s="1" t="s">
        <v>339</v>
      </c>
      <c r="AS263" s="22"/>
    </row>
    <row r="264" spans="1:45" ht="28.8" hidden="1" outlineLevel="2" x14ac:dyDescent="0.3">
      <c r="A264" s="3" t="str">
        <f t="shared" si="44"/>
        <v>AfwijkendType</v>
      </c>
      <c r="B264" s="3"/>
      <c r="C264" s="3" t="s">
        <v>353</v>
      </c>
      <c r="E264" s="255"/>
      <c r="G264" s="247"/>
      <c r="I264" s="251"/>
      <c r="J264" s="3" t="s">
        <v>106</v>
      </c>
      <c r="K264" s="10"/>
      <c r="R264" s="1" t="s">
        <v>253</v>
      </c>
      <c r="S264" s="22" t="s">
        <v>316</v>
      </c>
      <c r="T264" s="22" t="s">
        <v>316</v>
      </c>
      <c r="V264" s="1" t="str">
        <f t="shared" si="20"/>
        <v>Nee</v>
      </c>
      <c r="W264" s="1" t="str">
        <f t="shared" si="21"/>
        <v>Nvt</v>
      </c>
      <c r="X264" s="1" t="str">
        <f t="shared" si="22"/>
        <v>Nee</v>
      </c>
      <c r="Z264" s="1" t="s">
        <v>340</v>
      </c>
      <c r="AA264" s="1" t="s">
        <v>340</v>
      </c>
      <c r="AB264" s="1" t="s">
        <v>340</v>
      </c>
      <c r="AC264" s="1" t="s">
        <v>339</v>
      </c>
      <c r="AD264" s="1" t="s">
        <v>339</v>
      </c>
      <c r="AE264" s="1" t="s">
        <v>340</v>
      </c>
      <c r="AF264" s="1" t="s">
        <v>340</v>
      </c>
      <c r="AG264" s="1" t="s">
        <v>340</v>
      </c>
      <c r="AH264" s="1" t="s">
        <v>340</v>
      </c>
      <c r="AI264" s="1" t="s">
        <v>341</v>
      </c>
      <c r="AK264" s="1" t="s">
        <v>339</v>
      </c>
      <c r="AL264" s="1" t="s">
        <v>339</v>
      </c>
      <c r="AM264" s="1" t="s">
        <v>339</v>
      </c>
      <c r="AN264" s="1" t="s">
        <v>339</v>
      </c>
      <c r="AO264" s="1" t="s">
        <v>339</v>
      </c>
      <c r="AP264" s="1" t="s">
        <v>339</v>
      </c>
      <c r="AQ264" s="1" t="s">
        <v>339</v>
      </c>
      <c r="AS264" s="22"/>
    </row>
    <row r="265" spans="1:45" ht="72" hidden="1" outlineLevel="2" x14ac:dyDescent="0.3">
      <c r="A265" s="8" t="str">
        <f t="shared" si="44"/>
        <v>Bewerking</v>
      </c>
      <c r="B265" s="8"/>
      <c r="C265" s="8" t="s">
        <v>352</v>
      </c>
      <c r="E265" s="255"/>
      <c r="G265" s="247"/>
      <c r="I265" s="251"/>
      <c r="J265" s="8" t="s">
        <v>49</v>
      </c>
      <c r="K265" s="10"/>
      <c r="R265" s="1" t="s">
        <v>208</v>
      </c>
      <c r="S265" s="22" t="s">
        <v>377</v>
      </c>
      <c r="T265" s="22" t="s">
        <v>377</v>
      </c>
      <c r="V265" s="1" t="str">
        <f t="shared" si="20"/>
        <v>Nvt</v>
      </c>
      <c r="W265" s="1" t="str">
        <f t="shared" si="21"/>
        <v>Nvt</v>
      </c>
      <c r="X265" s="1" t="str">
        <f t="shared" si="22"/>
        <v>Nvt</v>
      </c>
      <c r="Z265" s="1" t="s">
        <v>338</v>
      </c>
      <c r="AA265" s="1" t="s">
        <v>338</v>
      </c>
      <c r="AB265" s="1" t="s">
        <v>338</v>
      </c>
      <c r="AC265" s="1" t="s">
        <v>339</v>
      </c>
      <c r="AD265" s="1" t="s">
        <v>339</v>
      </c>
      <c r="AE265" s="1" t="s">
        <v>338</v>
      </c>
      <c r="AF265" s="1" t="s">
        <v>338</v>
      </c>
      <c r="AG265" s="1" t="s">
        <v>338</v>
      </c>
      <c r="AH265" s="1" t="s">
        <v>338</v>
      </c>
      <c r="AI265" s="1" t="s">
        <v>339</v>
      </c>
      <c r="AK265" s="1" t="s">
        <v>339</v>
      </c>
      <c r="AL265" s="1" t="s">
        <v>339</v>
      </c>
      <c r="AM265" s="1" t="s">
        <v>339</v>
      </c>
      <c r="AN265" s="1" t="s">
        <v>339</v>
      </c>
      <c r="AO265" s="1" t="s">
        <v>339</v>
      </c>
      <c r="AP265" s="1" t="s">
        <v>339</v>
      </c>
      <c r="AQ265" s="1" t="s">
        <v>339</v>
      </c>
      <c r="AS265" s="22"/>
    </row>
    <row r="266" spans="1:45" ht="14.4" hidden="1" customHeight="1" outlineLevel="2" x14ac:dyDescent="0.3">
      <c r="A266" s="3" t="str">
        <f t="shared" si="44"/>
        <v>Lijnpunten [+]</v>
      </c>
      <c r="B266" s="3"/>
      <c r="C266" s="3" t="s">
        <v>353</v>
      </c>
      <c r="E266" s="255"/>
      <c r="G266" s="247"/>
      <c r="I266" s="251"/>
      <c r="J266" s="3" t="s">
        <v>175</v>
      </c>
      <c r="K266" s="10"/>
      <c r="R266" s="1" t="s">
        <v>207</v>
      </c>
      <c r="S266" s="1"/>
      <c r="T266" s="1"/>
      <c r="V266" s="1" t="str">
        <f t="shared" si="20"/>
        <v>Nee</v>
      </c>
      <c r="W266" s="1" t="str">
        <f t="shared" si="21"/>
        <v>Nvt</v>
      </c>
      <c r="X266" s="1" t="str">
        <f t="shared" si="22"/>
        <v>Nee</v>
      </c>
      <c r="Z266" s="1" t="s">
        <v>338</v>
      </c>
      <c r="AA266" s="1" t="s">
        <v>338</v>
      </c>
      <c r="AB266" s="1" t="s">
        <v>338</v>
      </c>
      <c r="AC266" s="1" t="s">
        <v>339</v>
      </c>
      <c r="AD266" s="1" t="s">
        <v>339</v>
      </c>
      <c r="AE266" s="1" t="s">
        <v>338</v>
      </c>
      <c r="AF266" s="1" t="s">
        <v>338</v>
      </c>
      <c r="AG266" s="1" t="s">
        <v>338</v>
      </c>
      <c r="AH266" s="1" t="s">
        <v>341</v>
      </c>
      <c r="AI266" s="1" t="s">
        <v>341</v>
      </c>
      <c r="AK266" s="1" t="s">
        <v>339</v>
      </c>
      <c r="AL266" s="1" t="s">
        <v>339</v>
      </c>
      <c r="AM266" s="1" t="s">
        <v>339</v>
      </c>
      <c r="AN266" s="1" t="s">
        <v>339</v>
      </c>
      <c r="AO266" s="1" t="s">
        <v>339</v>
      </c>
      <c r="AP266" s="1" t="s">
        <v>339</v>
      </c>
      <c r="AQ266" s="1" t="s">
        <v>339</v>
      </c>
      <c r="AS266" s="22"/>
    </row>
    <row r="267" spans="1:45" ht="14.4" hidden="1" customHeight="1" outlineLevel="3" x14ac:dyDescent="0.3">
      <c r="A267" s="8" t="str">
        <f>L267</f>
        <v>Lijnpunten</v>
      </c>
      <c r="B267" s="8"/>
      <c r="C267" s="8" t="s">
        <v>352</v>
      </c>
      <c r="E267" s="255"/>
      <c r="G267" s="247"/>
      <c r="J267" s="4"/>
      <c r="K267" s="251" t="s">
        <v>47</v>
      </c>
      <c r="L267" s="8" t="s">
        <v>47</v>
      </c>
      <c r="M267" s="10"/>
      <c r="R267" s="1" t="s">
        <v>137</v>
      </c>
      <c r="S267" s="1"/>
      <c r="T267" s="1"/>
      <c r="V267" s="1" t="str">
        <f t="shared" si="20"/>
        <v>Nvt</v>
      </c>
      <c r="W267" s="1" t="str">
        <f t="shared" si="21"/>
        <v>Nvt</v>
      </c>
      <c r="X267" s="1" t="str">
        <f t="shared" si="22"/>
        <v>Nvt</v>
      </c>
      <c r="Z267" s="1" t="s">
        <v>338</v>
      </c>
      <c r="AA267" s="1" t="s">
        <v>338</v>
      </c>
      <c r="AB267" s="1" t="s">
        <v>338</v>
      </c>
      <c r="AC267" s="1" t="s">
        <v>339</v>
      </c>
      <c r="AD267" s="1" t="s">
        <v>339</v>
      </c>
      <c r="AE267" s="1" t="s">
        <v>338</v>
      </c>
      <c r="AF267" s="1" t="s">
        <v>338</v>
      </c>
      <c r="AG267" s="1" t="s">
        <v>338</v>
      </c>
      <c r="AH267" s="1" t="s">
        <v>339</v>
      </c>
      <c r="AI267" s="1" t="s">
        <v>339</v>
      </c>
      <c r="AK267" s="1" t="s">
        <v>339</v>
      </c>
      <c r="AL267" s="1" t="s">
        <v>339</v>
      </c>
      <c r="AM267" s="1" t="s">
        <v>339</v>
      </c>
      <c r="AN267" s="1" t="s">
        <v>339</v>
      </c>
      <c r="AO267" s="1" t="s">
        <v>339</v>
      </c>
      <c r="AP267" s="1" t="s">
        <v>339</v>
      </c>
      <c r="AQ267" s="1" t="s">
        <v>339</v>
      </c>
      <c r="AS267" s="22"/>
    </row>
    <row r="268" spans="1:45" ht="14.4" hidden="1" customHeight="1" outlineLevel="3" x14ac:dyDescent="0.3">
      <c r="A268" s="3" t="str">
        <f>L268</f>
        <v>Referentiemaatvoering</v>
      </c>
      <c r="B268" s="3"/>
      <c r="C268" s="3" t="s">
        <v>353</v>
      </c>
      <c r="E268" s="255"/>
      <c r="G268" s="247"/>
      <c r="K268" s="251"/>
      <c r="L268" s="3" t="s">
        <v>48</v>
      </c>
      <c r="M268" s="10"/>
      <c r="R268" s="1" t="s">
        <v>137</v>
      </c>
      <c r="S268" s="1"/>
      <c r="T268" s="1"/>
      <c r="V268" s="1" t="str">
        <f t="shared" si="20"/>
        <v>Nee</v>
      </c>
      <c r="W268" s="1" t="str">
        <f t="shared" si="21"/>
        <v>Nvt</v>
      </c>
      <c r="X268" s="1" t="str">
        <f t="shared" si="22"/>
        <v>Nee</v>
      </c>
      <c r="Z268" s="1" t="s">
        <v>340</v>
      </c>
      <c r="AA268" s="1" t="s">
        <v>340</v>
      </c>
      <c r="AB268" s="1" t="s">
        <v>340</v>
      </c>
      <c r="AC268" s="1" t="s">
        <v>339</v>
      </c>
      <c r="AD268" s="1" t="s">
        <v>339</v>
      </c>
      <c r="AE268" s="1" t="s">
        <v>340</v>
      </c>
      <c r="AF268" s="1" t="s">
        <v>340</v>
      </c>
      <c r="AG268" s="1" t="s">
        <v>340</v>
      </c>
      <c r="AH268" s="1" t="s">
        <v>339</v>
      </c>
      <c r="AI268" s="1" t="s">
        <v>341</v>
      </c>
      <c r="AK268" s="1" t="s">
        <v>339</v>
      </c>
      <c r="AL268" s="1" t="s">
        <v>339</v>
      </c>
      <c r="AM268" s="1" t="s">
        <v>339</v>
      </c>
      <c r="AN268" s="1" t="s">
        <v>339</v>
      </c>
      <c r="AO268" s="1" t="s">
        <v>339</v>
      </c>
      <c r="AP268" s="1" t="s">
        <v>339</v>
      </c>
      <c r="AQ268" s="1" t="s">
        <v>339</v>
      </c>
      <c r="AS268" s="22"/>
    </row>
    <row r="269" spans="1:45" ht="14.4" hidden="1" customHeight="1" outlineLevel="2" collapsed="1" x14ac:dyDescent="0.3">
      <c r="A269" s="20"/>
      <c r="B269" s="20"/>
      <c r="C269" s="20" t="s">
        <v>355</v>
      </c>
      <c r="E269" s="255"/>
      <c r="G269" s="247"/>
      <c r="K269" s="16"/>
      <c r="L269" s="10"/>
      <c r="M269" s="10"/>
      <c r="R269" s="1"/>
      <c r="S269" s="1"/>
      <c r="T269" s="1"/>
      <c r="V269" s="1" t="str">
        <f t="shared" si="20"/>
        <v>Nvt</v>
      </c>
      <c r="W269" s="1" t="str">
        <f t="shared" si="21"/>
        <v>Nvt</v>
      </c>
      <c r="X269" s="1" t="str">
        <f t="shared" si="22"/>
        <v>Nvt</v>
      </c>
      <c r="Z269" s="1" t="s">
        <v>339</v>
      </c>
      <c r="AA269" s="1" t="s">
        <v>339</v>
      </c>
      <c r="AB269" s="1" t="s">
        <v>339</v>
      </c>
      <c r="AC269" s="1" t="s">
        <v>339</v>
      </c>
      <c r="AD269" s="1" t="s">
        <v>339</v>
      </c>
      <c r="AE269" s="1" t="s">
        <v>339</v>
      </c>
      <c r="AF269" s="1" t="s">
        <v>339</v>
      </c>
      <c r="AG269" s="1" t="s">
        <v>339</v>
      </c>
      <c r="AH269" s="1" t="s">
        <v>339</v>
      </c>
      <c r="AI269" s="1" t="s">
        <v>339</v>
      </c>
      <c r="AK269" s="1" t="s">
        <v>339</v>
      </c>
      <c r="AL269" s="1" t="s">
        <v>339</v>
      </c>
      <c r="AM269" s="1" t="s">
        <v>339</v>
      </c>
      <c r="AN269" s="1" t="s">
        <v>339</v>
      </c>
      <c r="AO269" s="1" t="s">
        <v>339</v>
      </c>
      <c r="AP269" s="1" t="s">
        <v>339</v>
      </c>
      <c r="AQ269" s="1" t="s">
        <v>339</v>
      </c>
      <c r="AS269" s="22"/>
    </row>
    <row r="270" spans="1:45" ht="14.4" hidden="1" customHeight="1" outlineLevel="1" collapsed="1" x14ac:dyDescent="0.3">
      <c r="A270" s="3" t="str">
        <f>H270</f>
        <v>BAG [+]</v>
      </c>
      <c r="B270" s="3"/>
      <c r="C270" s="3" t="s">
        <v>353</v>
      </c>
      <c r="E270" s="255"/>
      <c r="G270" s="247"/>
      <c r="H270" s="14" t="s">
        <v>177</v>
      </c>
      <c r="R270" s="1" t="s">
        <v>254</v>
      </c>
      <c r="S270" s="1"/>
      <c r="T270" s="1"/>
      <c r="V270" s="1" t="str">
        <f t="shared" si="20"/>
        <v>Nee</v>
      </c>
      <c r="W270" s="1" t="str">
        <f t="shared" si="21"/>
        <v>Nee</v>
      </c>
      <c r="X270" s="1" t="str">
        <f t="shared" si="22"/>
        <v>Nee</v>
      </c>
      <c r="Z270" s="1" t="s">
        <v>341</v>
      </c>
      <c r="AA270" s="1" t="s">
        <v>341</v>
      </c>
      <c r="AB270" s="1" t="s">
        <v>341</v>
      </c>
      <c r="AC270" s="1" t="s">
        <v>339</v>
      </c>
      <c r="AD270" s="1" t="s">
        <v>339</v>
      </c>
      <c r="AE270" s="1" t="s">
        <v>341</v>
      </c>
      <c r="AF270" s="1" t="s">
        <v>341</v>
      </c>
      <c r="AG270" s="1" t="s">
        <v>341</v>
      </c>
      <c r="AH270" s="1" t="s">
        <v>341</v>
      </c>
      <c r="AI270" s="1" t="s">
        <v>341</v>
      </c>
      <c r="AK270" s="1" t="s">
        <v>341</v>
      </c>
      <c r="AL270" s="1" t="s">
        <v>341</v>
      </c>
      <c r="AM270" s="1" t="s">
        <v>341</v>
      </c>
      <c r="AN270" s="1" t="s">
        <v>341</v>
      </c>
      <c r="AO270" s="1" t="s">
        <v>341</v>
      </c>
      <c r="AP270" s="1" t="s">
        <v>341</v>
      </c>
      <c r="AQ270" s="1" t="s">
        <v>341</v>
      </c>
      <c r="AS270" s="22"/>
    </row>
    <row r="271" spans="1:45" ht="14.4" hidden="1" customHeight="1" outlineLevel="2" x14ac:dyDescent="0.3">
      <c r="A271" s="8" t="str">
        <f>J271</f>
        <v>ID</v>
      </c>
      <c r="B271" s="8"/>
      <c r="C271" s="8" t="s">
        <v>352</v>
      </c>
      <c r="E271" s="255"/>
      <c r="G271" s="247"/>
      <c r="H271" s="4"/>
      <c r="I271" s="251" t="s">
        <v>107</v>
      </c>
      <c r="J271" s="8" t="s">
        <v>108</v>
      </c>
      <c r="K271" s="10"/>
      <c r="R271" s="1" t="s">
        <v>137</v>
      </c>
      <c r="S271" s="1"/>
      <c r="T271" s="1"/>
      <c r="V271" s="1" t="str">
        <f t="shared" si="20"/>
        <v>Nvt</v>
      </c>
      <c r="W271" s="1" t="str">
        <f t="shared" si="21"/>
        <v>Nvt</v>
      </c>
      <c r="X271" s="1" t="str">
        <f t="shared" si="22"/>
        <v>Nvt</v>
      </c>
      <c r="Z271" s="1" t="s">
        <v>339</v>
      </c>
      <c r="AA271" s="1" t="s">
        <v>339</v>
      </c>
      <c r="AB271" s="1" t="s">
        <v>339</v>
      </c>
      <c r="AC271" s="1" t="s">
        <v>339</v>
      </c>
      <c r="AD271" s="1" t="s">
        <v>339</v>
      </c>
      <c r="AE271" s="1" t="s">
        <v>339</v>
      </c>
      <c r="AF271" s="1" t="s">
        <v>339</v>
      </c>
      <c r="AG271" s="1" t="s">
        <v>339</v>
      </c>
      <c r="AH271" s="1" t="s">
        <v>339</v>
      </c>
      <c r="AI271" s="1" t="s">
        <v>339</v>
      </c>
      <c r="AK271" s="1" t="s">
        <v>339</v>
      </c>
      <c r="AL271" s="1" t="s">
        <v>339</v>
      </c>
      <c r="AM271" s="1" t="s">
        <v>339</v>
      </c>
      <c r="AN271" s="1" t="s">
        <v>339</v>
      </c>
      <c r="AO271" s="1" t="s">
        <v>339</v>
      </c>
      <c r="AP271" s="1" t="s">
        <v>339</v>
      </c>
      <c r="AQ271" s="1" t="s">
        <v>339</v>
      </c>
      <c r="AS271" s="22"/>
    </row>
    <row r="272" spans="1:45" ht="43.2" hidden="1" outlineLevel="2" x14ac:dyDescent="0.3">
      <c r="A272" s="8" t="str">
        <f t="shared" ref="A272:A274" si="45">J272</f>
        <v>Soort</v>
      </c>
      <c r="B272" s="8"/>
      <c r="C272" s="8" t="s">
        <v>352</v>
      </c>
      <c r="E272" s="255"/>
      <c r="G272" s="247"/>
      <c r="I272" s="251"/>
      <c r="J272" s="8" t="s">
        <v>59</v>
      </c>
      <c r="K272" s="10"/>
      <c r="R272" s="1" t="s">
        <v>255</v>
      </c>
      <c r="S272" s="22" t="s">
        <v>317</v>
      </c>
      <c r="T272" s="22" t="s">
        <v>317</v>
      </c>
      <c r="V272" s="1" t="str">
        <f t="shared" si="20"/>
        <v>Nvt</v>
      </c>
      <c r="W272" s="1" t="str">
        <f t="shared" si="21"/>
        <v>Nvt</v>
      </c>
      <c r="X272" s="1" t="str">
        <f t="shared" si="22"/>
        <v>Nvt</v>
      </c>
      <c r="Z272" s="1" t="s">
        <v>339</v>
      </c>
      <c r="AA272" s="1" t="s">
        <v>339</v>
      </c>
      <c r="AB272" s="1" t="s">
        <v>339</v>
      </c>
      <c r="AC272" s="1" t="s">
        <v>339</v>
      </c>
      <c r="AD272" s="1" t="s">
        <v>339</v>
      </c>
      <c r="AE272" s="1" t="s">
        <v>339</v>
      </c>
      <c r="AF272" s="1" t="s">
        <v>339</v>
      </c>
      <c r="AG272" s="1" t="s">
        <v>339</v>
      </c>
      <c r="AH272" s="1" t="s">
        <v>339</v>
      </c>
      <c r="AI272" s="1" t="s">
        <v>339</v>
      </c>
      <c r="AK272" s="1" t="s">
        <v>339</v>
      </c>
      <c r="AL272" s="1" t="s">
        <v>339</v>
      </c>
      <c r="AM272" s="1" t="s">
        <v>339</v>
      </c>
      <c r="AN272" s="1" t="s">
        <v>339</v>
      </c>
      <c r="AO272" s="1" t="s">
        <v>339</v>
      </c>
      <c r="AP272" s="1" t="s">
        <v>339</v>
      </c>
      <c r="AQ272" s="1" t="s">
        <v>339</v>
      </c>
      <c r="AS272" s="22"/>
    </row>
    <row r="273" spans="1:45" ht="14.4" hidden="1" customHeight="1" outlineLevel="2" x14ac:dyDescent="0.3">
      <c r="A273" s="8" t="str">
        <f t="shared" si="45"/>
        <v>Lijnpunten</v>
      </c>
      <c r="B273" s="8"/>
      <c r="C273" s="8" t="s">
        <v>352</v>
      </c>
      <c r="E273" s="255"/>
      <c r="G273" s="247"/>
      <c r="I273" s="251"/>
      <c r="J273" s="8" t="s">
        <v>47</v>
      </c>
      <c r="K273" s="10"/>
      <c r="R273" s="1" t="s">
        <v>137</v>
      </c>
      <c r="S273" s="1"/>
      <c r="T273" s="1"/>
      <c r="V273" s="1" t="str">
        <f t="shared" si="20"/>
        <v>Nvt</v>
      </c>
      <c r="W273" s="1" t="str">
        <f t="shared" si="21"/>
        <v>Nvt</v>
      </c>
      <c r="X273" s="1" t="str">
        <f t="shared" si="22"/>
        <v>Nvt</v>
      </c>
      <c r="Z273" s="1" t="s">
        <v>339</v>
      </c>
      <c r="AA273" s="1" t="s">
        <v>339</v>
      </c>
      <c r="AB273" s="1" t="s">
        <v>339</v>
      </c>
      <c r="AC273" s="1" t="s">
        <v>339</v>
      </c>
      <c r="AD273" s="1" t="s">
        <v>339</v>
      </c>
      <c r="AE273" s="1" t="s">
        <v>339</v>
      </c>
      <c r="AF273" s="1" t="s">
        <v>339</v>
      </c>
      <c r="AG273" s="1" t="s">
        <v>339</v>
      </c>
      <c r="AH273" s="1" t="s">
        <v>339</v>
      </c>
      <c r="AI273" s="1" t="s">
        <v>339</v>
      </c>
      <c r="AK273" s="1" t="s">
        <v>339</v>
      </c>
      <c r="AL273" s="1" t="s">
        <v>339</v>
      </c>
      <c r="AM273" s="1" t="s">
        <v>339</v>
      </c>
      <c r="AN273" s="1" t="s">
        <v>339</v>
      </c>
      <c r="AO273" s="1" t="s">
        <v>339</v>
      </c>
      <c r="AP273" s="1" t="s">
        <v>339</v>
      </c>
      <c r="AQ273" s="1" t="s">
        <v>339</v>
      </c>
      <c r="AS273" s="22"/>
    </row>
    <row r="274" spans="1:45" ht="14.4" hidden="1" customHeight="1" outlineLevel="2" x14ac:dyDescent="0.3">
      <c r="A274" s="8" t="str">
        <f t="shared" si="45"/>
        <v>Versiedatum</v>
      </c>
      <c r="B274" s="8"/>
      <c r="C274" s="8" t="s">
        <v>352</v>
      </c>
      <c r="E274" s="255"/>
      <c r="G274" s="247"/>
      <c r="I274" s="251"/>
      <c r="J274" s="8" t="s">
        <v>109</v>
      </c>
      <c r="K274" s="10"/>
      <c r="R274" s="1" t="s">
        <v>256</v>
      </c>
      <c r="S274" s="1"/>
      <c r="T274" s="1"/>
      <c r="V274" s="1" t="str">
        <f t="shared" si="20"/>
        <v>Nvt</v>
      </c>
      <c r="W274" s="1" t="str">
        <f t="shared" si="21"/>
        <v>Nvt</v>
      </c>
      <c r="X274" s="1" t="str">
        <f t="shared" si="22"/>
        <v>Nvt</v>
      </c>
      <c r="Z274" s="1" t="s">
        <v>339</v>
      </c>
      <c r="AA274" s="1" t="s">
        <v>339</v>
      </c>
      <c r="AB274" s="1" t="s">
        <v>339</v>
      </c>
      <c r="AC274" s="1" t="s">
        <v>339</v>
      </c>
      <c r="AD274" s="1" t="s">
        <v>339</v>
      </c>
      <c r="AE274" s="1" t="s">
        <v>339</v>
      </c>
      <c r="AF274" s="1" t="s">
        <v>339</v>
      </c>
      <c r="AG274" s="1" t="s">
        <v>339</v>
      </c>
      <c r="AH274" s="1" t="s">
        <v>339</v>
      </c>
      <c r="AI274" s="1" t="s">
        <v>339</v>
      </c>
      <c r="AK274" s="1" t="s">
        <v>339</v>
      </c>
      <c r="AL274" s="1" t="s">
        <v>339</v>
      </c>
      <c r="AM274" s="1" t="s">
        <v>339</v>
      </c>
      <c r="AN274" s="1" t="s">
        <v>339</v>
      </c>
      <c r="AO274" s="1" t="s">
        <v>339</v>
      </c>
      <c r="AP274" s="1" t="s">
        <v>339</v>
      </c>
      <c r="AQ274" s="1" t="s">
        <v>339</v>
      </c>
      <c r="AS274" s="22"/>
    </row>
    <row r="275" spans="1:45" ht="14.4" hidden="1" customHeight="1" outlineLevel="1" collapsed="1" x14ac:dyDescent="0.3">
      <c r="A275" s="3" t="str">
        <f>H275</f>
        <v>Nulpunt [+]</v>
      </c>
      <c r="B275" s="3"/>
      <c r="C275" s="3" t="s">
        <v>353</v>
      </c>
      <c r="E275" s="255"/>
      <c r="G275" s="247"/>
      <c r="H275" s="14" t="s">
        <v>178</v>
      </c>
      <c r="R275" s="1" t="s">
        <v>257</v>
      </c>
      <c r="S275" s="1"/>
      <c r="T275" s="1"/>
      <c r="V275" s="1" t="str">
        <f t="shared" si="20"/>
        <v>Nee</v>
      </c>
      <c r="W275" s="1" t="str">
        <f t="shared" si="21"/>
        <v>Nvt</v>
      </c>
      <c r="X275" s="1" t="str">
        <f t="shared" si="22"/>
        <v>Nee</v>
      </c>
      <c r="Z275" s="1" t="s">
        <v>338</v>
      </c>
      <c r="AA275" s="1" t="s">
        <v>338</v>
      </c>
      <c r="AB275" s="1" t="s">
        <v>338</v>
      </c>
      <c r="AC275" s="1" t="s">
        <v>339</v>
      </c>
      <c r="AD275" s="1" t="s">
        <v>339</v>
      </c>
      <c r="AE275" s="1" t="s">
        <v>340</v>
      </c>
      <c r="AF275" s="1" t="s">
        <v>338</v>
      </c>
      <c r="AG275" s="1" t="s">
        <v>338</v>
      </c>
      <c r="AH275" s="1" t="s">
        <v>341</v>
      </c>
      <c r="AI275" s="1" t="s">
        <v>341</v>
      </c>
      <c r="AK275" s="1" t="s">
        <v>339</v>
      </c>
      <c r="AL275" s="1" t="s">
        <v>339</v>
      </c>
      <c r="AM275" s="1" t="s">
        <v>339</v>
      </c>
      <c r="AN275" s="1" t="s">
        <v>339</v>
      </c>
      <c r="AO275" s="1" t="s">
        <v>339</v>
      </c>
      <c r="AP275" s="1" t="s">
        <v>339</v>
      </c>
      <c r="AQ275" s="1" t="s">
        <v>339</v>
      </c>
      <c r="AS275" s="22"/>
    </row>
    <row r="276" spans="1:45" ht="14.4" hidden="1" customHeight="1" outlineLevel="2" x14ac:dyDescent="0.3">
      <c r="A276" s="8" t="str">
        <f>J276</f>
        <v>Nulpunt</v>
      </c>
      <c r="B276" s="8"/>
      <c r="C276" s="8" t="s">
        <v>352</v>
      </c>
      <c r="E276" s="255"/>
      <c r="G276" s="247"/>
      <c r="H276" s="4"/>
      <c r="I276" s="251" t="s">
        <v>110</v>
      </c>
      <c r="J276" s="8" t="s">
        <v>110</v>
      </c>
      <c r="K276" s="10"/>
      <c r="R276" s="1" t="s">
        <v>137</v>
      </c>
      <c r="S276" s="1"/>
      <c r="T276" s="1"/>
      <c r="V276" s="1" t="str">
        <f t="shared" si="20"/>
        <v>Nvt</v>
      </c>
      <c r="W276" s="1" t="str">
        <f t="shared" si="21"/>
        <v>Nvt</v>
      </c>
      <c r="X276" s="1" t="str">
        <f t="shared" si="22"/>
        <v>Nvt</v>
      </c>
      <c r="Z276" s="1" t="s">
        <v>338</v>
      </c>
      <c r="AA276" s="1" t="s">
        <v>338</v>
      </c>
      <c r="AB276" s="1" t="s">
        <v>338</v>
      </c>
      <c r="AC276" s="1" t="s">
        <v>339</v>
      </c>
      <c r="AD276" s="1" t="s">
        <v>339</v>
      </c>
      <c r="AE276" s="1" t="s">
        <v>338</v>
      </c>
      <c r="AF276" s="1" t="s">
        <v>338</v>
      </c>
      <c r="AG276" s="1" t="s">
        <v>338</v>
      </c>
      <c r="AH276" s="1" t="s">
        <v>339</v>
      </c>
      <c r="AI276" s="1" t="s">
        <v>339</v>
      </c>
      <c r="AK276" s="1" t="s">
        <v>339</v>
      </c>
      <c r="AL276" s="1" t="s">
        <v>339</v>
      </c>
      <c r="AM276" s="1" t="s">
        <v>339</v>
      </c>
      <c r="AN276" s="1" t="s">
        <v>339</v>
      </c>
      <c r="AO276" s="1" t="s">
        <v>339</v>
      </c>
      <c r="AP276" s="1" t="s">
        <v>339</v>
      </c>
      <c r="AQ276" s="1" t="s">
        <v>339</v>
      </c>
      <c r="AS276" s="22"/>
    </row>
    <row r="277" spans="1:45" ht="14.4" hidden="1" customHeight="1" outlineLevel="2" x14ac:dyDescent="0.3">
      <c r="A277" s="8" t="str">
        <f t="shared" ref="A277:A278" si="46">J277</f>
        <v>Richting</v>
      </c>
      <c r="B277" s="8"/>
      <c r="C277" s="8" t="s">
        <v>352</v>
      </c>
      <c r="E277" s="255"/>
      <c r="G277" s="247"/>
      <c r="I277" s="251"/>
      <c r="J277" s="8" t="s">
        <v>111</v>
      </c>
      <c r="K277" s="10"/>
      <c r="R277" s="1" t="s">
        <v>137</v>
      </c>
      <c r="S277" s="1"/>
      <c r="T277" s="1"/>
      <c r="V277" s="1" t="str">
        <f t="shared" si="20"/>
        <v>Nvt</v>
      </c>
      <c r="W277" s="1" t="str">
        <f t="shared" si="21"/>
        <v>Nvt</v>
      </c>
      <c r="X277" s="1" t="str">
        <f t="shared" si="22"/>
        <v>Nvt</v>
      </c>
      <c r="Z277" s="1" t="s">
        <v>338</v>
      </c>
      <c r="AA277" s="1" t="s">
        <v>338</v>
      </c>
      <c r="AB277" s="1" t="s">
        <v>338</v>
      </c>
      <c r="AC277" s="1" t="s">
        <v>339</v>
      </c>
      <c r="AD277" s="1" t="s">
        <v>339</v>
      </c>
      <c r="AE277" s="1" t="s">
        <v>338</v>
      </c>
      <c r="AF277" s="1" t="s">
        <v>338</v>
      </c>
      <c r="AG277" s="1" t="s">
        <v>338</v>
      </c>
      <c r="AH277" s="1" t="s">
        <v>339</v>
      </c>
      <c r="AI277" s="1" t="s">
        <v>339</v>
      </c>
      <c r="AK277" s="1" t="s">
        <v>339</v>
      </c>
      <c r="AL277" s="1" t="s">
        <v>339</v>
      </c>
      <c r="AM277" s="1" t="s">
        <v>339</v>
      </c>
      <c r="AN277" s="1" t="s">
        <v>339</v>
      </c>
      <c r="AO277" s="1" t="s">
        <v>339</v>
      </c>
      <c r="AP277" s="1" t="s">
        <v>339</v>
      </c>
      <c r="AQ277" s="1" t="s">
        <v>339</v>
      </c>
      <c r="AS277" s="22"/>
    </row>
    <row r="278" spans="1:45" ht="43.2" hidden="1" outlineLevel="2" x14ac:dyDescent="0.3">
      <c r="A278" s="8" t="str">
        <f t="shared" si="46"/>
        <v>Maatvoering [+]</v>
      </c>
      <c r="B278" s="8"/>
      <c r="C278" s="8" t="s">
        <v>352</v>
      </c>
      <c r="E278" s="255"/>
      <c r="G278" s="247"/>
      <c r="I278" s="251"/>
      <c r="J278" s="8" t="s">
        <v>179</v>
      </c>
      <c r="K278" s="10"/>
      <c r="R278" s="1" t="s">
        <v>258</v>
      </c>
      <c r="S278" s="1"/>
      <c r="T278" s="1"/>
      <c r="V278" s="1" t="str">
        <f t="shared" si="20"/>
        <v>Nvt</v>
      </c>
      <c r="W278" s="1" t="str">
        <f t="shared" si="21"/>
        <v>Nvt</v>
      </c>
      <c r="X278" s="1" t="str">
        <f t="shared" si="22"/>
        <v>Nvt</v>
      </c>
      <c r="Z278" s="1" t="s">
        <v>340</v>
      </c>
      <c r="AA278" s="1" t="s">
        <v>340</v>
      </c>
      <c r="AB278" s="1" t="s">
        <v>340</v>
      </c>
      <c r="AC278" s="1" t="s">
        <v>339</v>
      </c>
      <c r="AD278" s="1" t="s">
        <v>339</v>
      </c>
      <c r="AE278" s="1" t="s">
        <v>340</v>
      </c>
      <c r="AF278" s="1" t="s">
        <v>340</v>
      </c>
      <c r="AG278" s="1" t="s">
        <v>340</v>
      </c>
      <c r="AH278" s="1" t="s">
        <v>339</v>
      </c>
      <c r="AI278" s="1" t="s">
        <v>339</v>
      </c>
      <c r="AK278" s="1" t="s">
        <v>339</v>
      </c>
      <c r="AL278" s="1" t="s">
        <v>339</v>
      </c>
      <c r="AM278" s="1" t="s">
        <v>339</v>
      </c>
      <c r="AN278" s="1" t="s">
        <v>339</v>
      </c>
      <c r="AO278" s="1" t="s">
        <v>339</v>
      </c>
      <c r="AP278" s="1" t="s">
        <v>339</v>
      </c>
      <c r="AQ278" s="1" t="s">
        <v>339</v>
      </c>
      <c r="AS278" s="22" t="s">
        <v>634</v>
      </c>
    </row>
    <row r="279" spans="1:45" ht="14.4" hidden="1" customHeight="1" outlineLevel="5" x14ac:dyDescent="0.3">
      <c r="A279" s="8" t="str">
        <f>L279</f>
        <v>ID</v>
      </c>
      <c r="B279" s="8"/>
      <c r="C279" s="8" t="s">
        <v>352</v>
      </c>
      <c r="E279" s="255"/>
      <c r="G279" s="247"/>
      <c r="K279" s="247" t="s">
        <v>112</v>
      </c>
      <c r="L279" s="8" t="s">
        <v>108</v>
      </c>
      <c r="M279" s="10"/>
      <c r="R279" s="1" t="s">
        <v>137</v>
      </c>
      <c r="S279" s="1"/>
      <c r="T279" s="1"/>
      <c r="V279" s="1" t="str">
        <f t="shared" si="20"/>
        <v>Nvt</v>
      </c>
      <c r="W279" s="1" t="str">
        <f t="shared" si="21"/>
        <v>Nvt</v>
      </c>
      <c r="X279" s="1" t="str">
        <f t="shared" si="22"/>
        <v>Nvt</v>
      </c>
      <c r="Z279" s="1" t="s">
        <v>338</v>
      </c>
      <c r="AA279" s="1" t="s">
        <v>338</v>
      </c>
      <c r="AB279" s="1" t="s">
        <v>338</v>
      </c>
      <c r="AC279" s="1" t="s">
        <v>339</v>
      </c>
      <c r="AD279" s="1" t="s">
        <v>339</v>
      </c>
      <c r="AE279" s="1" t="s">
        <v>338</v>
      </c>
      <c r="AF279" s="1" t="s">
        <v>338</v>
      </c>
      <c r="AG279" s="1" t="s">
        <v>338</v>
      </c>
      <c r="AH279" s="1" t="s">
        <v>339</v>
      </c>
      <c r="AI279" s="1" t="s">
        <v>339</v>
      </c>
      <c r="AK279" s="1" t="s">
        <v>339</v>
      </c>
      <c r="AL279" s="1" t="s">
        <v>339</v>
      </c>
      <c r="AM279" s="1" t="s">
        <v>339</v>
      </c>
      <c r="AN279" s="1" t="s">
        <v>339</v>
      </c>
      <c r="AO279" s="1" t="s">
        <v>339</v>
      </c>
      <c r="AP279" s="1" t="s">
        <v>339</v>
      </c>
      <c r="AQ279" s="1" t="s">
        <v>339</v>
      </c>
      <c r="AS279" s="22"/>
    </row>
    <row r="280" spans="1:45" ht="14.4" hidden="1" customHeight="1" outlineLevel="5" x14ac:dyDescent="0.3">
      <c r="A280" s="8" t="str">
        <f>L280</f>
        <v>Lengte</v>
      </c>
      <c r="B280" s="8"/>
      <c r="C280" s="8" t="s">
        <v>352</v>
      </c>
      <c r="E280" s="255"/>
      <c r="G280" s="247"/>
      <c r="K280" s="247"/>
      <c r="L280" s="8" t="s">
        <v>45</v>
      </c>
      <c r="M280" s="10"/>
      <c r="R280" s="1" t="s">
        <v>163</v>
      </c>
      <c r="S280" s="1"/>
      <c r="T280" s="1"/>
      <c r="V280" s="1" t="str">
        <f t="shared" si="20"/>
        <v>Nvt</v>
      </c>
      <c r="W280" s="1" t="str">
        <f t="shared" si="21"/>
        <v>Nvt</v>
      </c>
      <c r="X280" s="1" t="str">
        <f t="shared" si="22"/>
        <v>Nvt</v>
      </c>
      <c r="Z280" s="1" t="s">
        <v>338</v>
      </c>
      <c r="AA280" s="1" t="s">
        <v>338</v>
      </c>
      <c r="AB280" s="1" t="s">
        <v>338</v>
      </c>
      <c r="AC280" s="1" t="s">
        <v>339</v>
      </c>
      <c r="AD280" s="1" t="s">
        <v>339</v>
      </c>
      <c r="AE280" s="1" t="s">
        <v>338</v>
      </c>
      <c r="AF280" s="1" t="s">
        <v>338</v>
      </c>
      <c r="AG280" s="1" t="s">
        <v>338</v>
      </c>
      <c r="AH280" s="1" t="s">
        <v>339</v>
      </c>
      <c r="AI280" s="1" t="s">
        <v>339</v>
      </c>
      <c r="AK280" s="1" t="s">
        <v>339</v>
      </c>
      <c r="AL280" s="1" t="s">
        <v>339</v>
      </c>
      <c r="AM280" s="1" t="s">
        <v>339</v>
      </c>
      <c r="AN280" s="1" t="s">
        <v>339</v>
      </c>
      <c r="AO280" s="1" t="s">
        <v>339</v>
      </c>
      <c r="AP280" s="1" t="s">
        <v>339</v>
      </c>
      <c r="AQ280" s="1" t="s">
        <v>339</v>
      </c>
      <c r="AS280" s="22"/>
    </row>
    <row r="281" spans="1:45" ht="14.4" hidden="1" customHeight="1" outlineLevel="5" x14ac:dyDescent="0.3">
      <c r="A281" s="8" t="str">
        <f>L281</f>
        <v>Lijn</v>
      </c>
      <c r="B281" s="8"/>
      <c r="C281" s="8" t="s">
        <v>352</v>
      </c>
      <c r="E281" s="255"/>
      <c r="G281" s="247"/>
      <c r="K281" s="247"/>
      <c r="L281" s="8" t="s">
        <v>113</v>
      </c>
      <c r="M281" s="10"/>
      <c r="R281" s="1" t="s">
        <v>137</v>
      </c>
      <c r="S281" s="1"/>
      <c r="T281" s="1"/>
      <c r="V281" s="1" t="str">
        <f t="shared" si="20"/>
        <v>Nvt</v>
      </c>
      <c r="W281" s="1" t="str">
        <f t="shared" si="21"/>
        <v>Nvt</v>
      </c>
      <c r="X281" s="1" t="str">
        <f t="shared" si="22"/>
        <v>Nvt</v>
      </c>
      <c r="Z281" s="1" t="s">
        <v>338</v>
      </c>
      <c r="AA281" s="1" t="s">
        <v>338</v>
      </c>
      <c r="AB281" s="1" t="s">
        <v>338</v>
      </c>
      <c r="AC281" s="1" t="s">
        <v>339</v>
      </c>
      <c r="AD281" s="1" t="s">
        <v>339</v>
      </c>
      <c r="AE281" s="1" t="s">
        <v>338</v>
      </c>
      <c r="AF281" s="1" t="s">
        <v>338</v>
      </c>
      <c r="AG281" s="1" t="s">
        <v>338</v>
      </c>
      <c r="AH281" s="1" t="s">
        <v>339</v>
      </c>
      <c r="AI281" s="1" t="s">
        <v>339</v>
      </c>
      <c r="AK281" s="1" t="s">
        <v>339</v>
      </c>
      <c r="AL281" s="1" t="s">
        <v>339</v>
      </c>
      <c r="AM281" s="1" t="s">
        <v>339</v>
      </c>
      <c r="AN281" s="1" t="s">
        <v>339</v>
      </c>
      <c r="AO281" s="1" t="s">
        <v>339</v>
      </c>
      <c r="AP281" s="1" t="s">
        <v>339</v>
      </c>
      <c r="AQ281" s="1" t="s">
        <v>339</v>
      </c>
      <c r="AS281" s="22"/>
    </row>
    <row r="282" spans="1:45" ht="14.4" hidden="1" customHeight="1" outlineLevel="4" collapsed="1" x14ac:dyDescent="0.3">
      <c r="A282" s="20"/>
      <c r="B282" s="20"/>
      <c r="C282" s="20" t="s">
        <v>355</v>
      </c>
      <c r="E282" s="255"/>
      <c r="G282" s="247"/>
      <c r="L282" s="10"/>
      <c r="M282" s="10"/>
      <c r="R282" s="1"/>
      <c r="S282" s="1"/>
      <c r="T282" s="1"/>
      <c r="V282" s="1" t="str">
        <f t="shared" si="20"/>
        <v>Nvt</v>
      </c>
      <c r="W282" s="1" t="str">
        <f t="shared" si="21"/>
        <v>Nvt</v>
      </c>
      <c r="X282" s="1" t="str">
        <f t="shared" si="22"/>
        <v>Nvt</v>
      </c>
      <c r="Z282" s="1" t="s">
        <v>339</v>
      </c>
      <c r="AA282" s="1" t="s">
        <v>339</v>
      </c>
      <c r="AB282" s="1" t="s">
        <v>339</v>
      </c>
      <c r="AC282" s="1" t="s">
        <v>339</v>
      </c>
      <c r="AD282" s="1" t="s">
        <v>339</v>
      </c>
      <c r="AE282" s="1" t="s">
        <v>339</v>
      </c>
      <c r="AF282" s="1" t="s">
        <v>339</v>
      </c>
      <c r="AG282" s="1" t="s">
        <v>339</v>
      </c>
      <c r="AH282" s="1" t="s">
        <v>339</v>
      </c>
      <c r="AI282" s="1" t="s">
        <v>339</v>
      </c>
      <c r="AK282" s="1" t="s">
        <v>339</v>
      </c>
      <c r="AL282" s="1" t="s">
        <v>339</v>
      </c>
      <c r="AM282" s="1" t="s">
        <v>339</v>
      </c>
      <c r="AN282" s="1" t="s">
        <v>339</v>
      </c>
      <c r="AO282" s="1" t="s">
        <v>339</v>
      </c>
      <c r="AP282" s="1" t="s">
        <v>339</v>
      </c>
      <c r="AQ282" s="1" t="s">
        <v>339</v>
      </c>
      <c r="AS282" s="22"/>
    </row>
    <row r="283" spans="1:45" ht="14.4" hidden="1" customHeight="1" outlineLevel="1" collapsed="1" x14ac:dyDescent="0.3">
      <c r="A283" s="3" t="str">
        <f>H283</f>
        <v>Topografie [+]</v>
      </c>
      <c r="B283" s="3"/>
      <c r="C283" s="3" t="s">
        <v>353</v>
      </c>
      <c r="E283" s="255"/>
      <c r="G283" s="247"/>
      <c r="H283" s="14" t="s">
        <v>183</v>
      </c>
      <c r="R283" s="1" t="s">
        <v>259</v>
      </c>
      <c r="S283" s="1"/>
      <c r="T283" s="1"/>
      <c r="V283" s="1" t="str">
        <f t="shared" si="20"/>
        <v>Nee</v>
      </c>
      <c r="W283" s="1" t="str">
        <f t="shared" si="21"/>
        <v>Nee</v>
      </c>
      <c r="X283" s="1" t="str">
        <f t="shared" si="22"/>
        <v>Nee</v>
      </c>
      <c r="Z283" s="1" t="s">
        <v>340</v>
      </c>
      <c r="AA283" s="1" t="s">
        <v>340</v>
      </c>
      <c r="AB283" s="1" t="s">
        <v>340</v>
      </c>
      <c r="AC283" s="1" t="s">
        <v>339</v>
      </c>
      <c r="AD283" s="1" t="s">
        <v>339</v>
      </c>
      <c r="AE283" s="1" t="s">
        <v>341</v>
      </c>
      <c r="AF283" s="1" t="s">
        <v>340</v>
      </c>
      <c r="AG283" s="1" t="s">
        <v>340</v>
      </c>
      <c r="AH283" s="1" t="s">
        <v>341</v>
      </c>
      <c r="AI283" s="1" t="s">
        <v>341</v>
      </c>
      <c r="AK283" s="1" t="s">
        <v>341</v>
      </c>
      <c r="AL283" s="1" t="s">
        <v>341</v>
      </c>
      <c r="AM283" s="1" t="s">
        <v>341</v>
      </c>
      <c r="AN283" s="1" t="s">
        <v>341</v>
      </c>
      <c r="AO283" s="1" t="s">
        <v>341</v>
      </c>
      <c r="AP283" s="1" t="s">
        <v>341</v>
      </c>
      <c r="AQ283" s="1" t="s">
        <v>341</v>
      </c>
      <c r="AS283" s="22"/>
    </row>
    <row r="284" spans="1:45" ht="14.4" hidden="1" customHeight="1" outlineLevel="2" x14ac:dyDescent="0.3">
      <c r="A284" s="8" t="str">
        <f>J284</f>
        <v>Lijnpunten [+]</v>
      </c>
      <c r="B284" s="8"/>
      <c r="C284" s="8" t="s">
        <v>352</v>
      </c>
      <c r="E284" s="255"/>
      <c r="G284" s="247"/>
      <c r="H284" s="4"/>
      <c r="I284" s="251" t="s">
        <v>114</v>
      </c>
      <c r="J284" s="18" t="s">
        <v>175</v>
      </c>
      <c r="K284" s="10"/>
      <c r="R284" s="1" t="s">
        <v>207</v>
      </c>
      <c r="S284" s="1"/>
      <c r="T284" s="1"/>
      <c r="V284" s="1" t="str">
        <f t="shared" si="20"/>
        <v>Nvt</v>
      </c>
      <c r="W284" s="1" t="str">
        <f t="shared" si="21"/>
        <v>Nvt</v>
      </c>
      <c r="X284" s="1" t="str">
        <f t="shared" si="22"/>
        <v>Nvt</v>
      </c>
      <c r="Z284" s="1" t="s">
        <v>338</v>
      </c>
      <c r="AA284" s="1" t="s">
        <v>338</v>
      </c>
      <c r="AB284" s="1" t="s">
        <v>338</v>
      </c>
      <c r="AC284" s="1" t="s">
        <v>339</v>
      </c>
      <c r="AD284" s="1" t="s">
        <v>339</v>
      </c>
      <c r="AE284" s="1" t="s">
        <v>339</v>
      </c>
      <c r="AF284" s="1" t="s">
        <v>338</v>
      </c>
      <c r="AG284" s="1" t="s">
        <v>338</v>
      </c>
      <c r="AH284" s="1" t="s">
        <v>339</v>
      </c>
      <c r="AI284" s="1" t="s">
        <v>339</v>
      </c>
      <c r="AK284" s="1" t="s">
        <v>339</v>
      </c>
      <c r="AL284" s="1" t="s">
        <v>339</v>
      </c>
      <c r="AM284" s="1" t="s">
        <v>339</v>
      </c>
      <c r="AN284" s="1" t="s">
        <v>339</v>
      </c>
      <c r="AO284" s="1" t="s">
        <v>339</v>
      </c>
      <c r="AP284" s="1" t="s">
        <v>339</v>
      </c>
      <c r="AQ284" s="1" t="s">
        <v>339</v>
      </c>
      <c r="AS284" s="22"/>
    </row>
    <row r="285" spans="1:45" ht="14.4" hidden="1" customHeight="1" outlineLevel="3" x14ac:dyDescent="0.3">
      <c r="A285" s="8" t="str">
        <f>L285</f>
        <v>Lijnpunten</v>
      </c>
      <c r="B285" s="8"/>
      <c r="C285" s="8" t="s">
        <v>352</v>
      </c>
      <c r="E285" s="255"/>
      <c r="G285" s="247"/>
      <c r="H285" s="4"/>
      <c r="I285" s="251"/>
      <c r="K285" s="247" t="s">
        <v>47</v>
      </c>
      <c r="L285" s="8" t="s">
        <v>47</v>
      </c>
      <c r="M285" s="10"/>
      <c r="R285" s="1" t="s">
        <v>137</v>
      </c>
      <c r="S285" s="1"/>
      <c r="T285" s="1"/>
      <c r="V285" s="1" t="str">
        <f t="shared" si="20"/>
        <v>Nvt</v>
      </c>
      <c r="W285" s="1" t="str">
        <f t="shared" si="21"/>
        <v>Nvt</v>
      </c>
      <c r="X285" s="1" t="str">
        <f t="shared" si="22"/>
        <v>Nvt</v>
      </c>
      <c r="Z285" s="1" t="s">
        <v>338</v>
      </c>
      <c r="AA285" s="1" t="s">
        <v>338</v>
      </c>
      <c r="AB285" s="1" t="s">
        <v>338</v>
      </c>
      <c r="AC285" s="1" t="s">
        <v>339</v>
      </c>
      <c r="AD285" s="1" t="s">
        <v>339</v>
      </c>
      <c r="AE285" s="1" t="s">
        <v>339</v>
      </c>
      <c r="AF285" s="1" t="s">
        <v>338</v>
      </c>
      <c r="AG285" s="1" t="s">
        <v>338</v>
      </c>
      <c r="AH285" s="1" t="s">
        <v>339</v>
      </c>
      <c r="AI285" s="1" t="s">
        <v>339</v>
      </c>
      <c r="AK285" s="1" t="s">
        <v>339</v>
      </c>
      <c r="AL285" s="1" t="s">
        <v>339</v>
      </c>
      <c r="AM285" s="1" t="s">
        <v>339</v>
      </c>
      <c r="AN285" s="1" t="s">
        <v>339</v>
      </c>
      <c r="AO285" s="1" t="s">
        <v>339</v>
      </c>
      <c r="AP285" s="1" t="s">
        <v>339</v>
      </c>
      <c r="AQ285" s="1" t="s">
        <v>339</v>
      </c>
      <c r="AS285" s="22"/>
    </row>
    <row r="286" spans="1:45" ht="14.4" hidden="1" customHeight="1" outlineLevel="3" x14ac:dyDescent="0.3">
      <c r="A286" s="3" t="str">
        <f>L286</f>
        <v>Referentiemaatvoering</v>
      </c>
      <c r="B286" s="3"/>
      <c r="C286" s="3" t="s">
        <v>353</v>
      </c>
      <c r="E286" s="255"/>
      <c r="G286" s="247"/>
      <c r="I286" s="251"/>
      <c r="K286" s="247"/>
      <c r="L286" s="3" t="s">
        <v>48</v>
      </c>
      <c r="M286" s="10"/>
      <c r="R286" s="1" t="s">
        <v>137</v>
      </c>
      <c r="S286" s="1"/>
      <c r="T286" s="1"/>
      <c r="V286" s="1" t="str">
        <f t="shared" si="20"/>
        <v>Nvt</v>
      </c>
      <c r="W286" s="1" t="str">
        <f t="shared" si="21"/>
        <v>Nvt</v>
      </c>
      <c r="X286" s="1" t="str">
        <f t="shared" si="22"/>
        <v>Nvt</v>
      </c>
      <c r="Z286" s="1" t="s">
        <v>340</v>
      </c>
      <c r="AA286" s="1" t="s">
        <v>340</v>
      </c>
      <c r="AB286" s="1" t="s">
        <v>340</v>
      </c>
      <c r="AC286" s="1" t="s">
        <v>339</v>
      </c>
      <c r="AD286" s="1" t="s">
        <v>339</v>
      </c>
      <c r="AE286" s="1" t="s">
        <v>339</v>
      </c>
      <c r="AF286" s="1" t="s">
        <v>340</v>
      </c>
      <c r="AG286" s="1" t="s">
        <v>340</v>
      </c>
      <c r="AH286" s="1" t="s">
        <v>339</v>
      </c>
      <c r="AI286" s="1" t="s">
        <v>339</v>
      </c>
      <c r="AK286" s="1" t="s">
        <v>339</v>
      </c>
      <c r="AL286" s="1" t="s">
        <v>339</v>
      </c>
      <c r="AM286" s="1" t="s">
        <v>339</v>
      </c>
      <c r="AN286" s="1" t="s">
        <v>339</v>
      </c>
      <c r="AO286" s="1" t="s">
        <v>339</v>
      </c>
      <c r="AP286" s="1" t="s">
        <v>339</v>
      </c>
      <c r="AQ286" s="1" t="s">
        <v>339</v>
      </c>
      <c r="AS286" s="22"/>
    </row>
    <row r="287" spans="1:45" ht="14.4" hidden="1" customHeight="1" outlineLevel="2" collapsed="1" x14ac:dyDescent="0.3">
      <c r="A287" s="20"/>
      <c r="B287" s="20"/>
      <c r="C287" s="20" t="s">
        <v>355</v>
      </c>
      <c r="E287" s="255"/>
      <c r="G287" s="247"/>
      <c r="L287" s="10"/>
      <c r="M287" s="10"/>
      <c r="R287" s="1"/>
      <c r="S287" s="1"/>
      <c r="T287" s="1"/>
      <c r="V287" s="1" t="str">
        <f t="shared" si="20"/>
        <v>Nvt</v>
      </c>
      <c r="W287" s="1" t="str">
        <f t="shared" si="21"/>
        <v>Nvt</v>
      </c>
      <c r="X287" s="1" t="str">
        <f t="shared" si="22"/>
        <v>Nvt</v>
      </c>
      <c r="Z287" s="1" t="s">
        <v>339</v>
      </c>
      <c r="AA287" s="1" t="s">
        <v>339</v>
      </c>
      <c r="AB287" s="1" t="s">
        <v>339</v>
      </c>
      <c r="AC287" s="1" t="s">
        <v>339</v>
      </c>
      <c r="AD287" s="1" t="s">
        <v>339</v>
      </c>
      <c r="AE287" s="1" t="s">
        <v>339</v>
      </c>
      <c r="AF287" s="1" t="s">
        <v>339</v>
      </c>
      <c r="AG287" s="1" t="s">
        <v>339</v>
      </c>
      <c r="AH287" s="1" t="s">
        <v>339</v>
      </c>
      <c r="AI287" s="1" t="s">
        <v>339</v>
      </c>
      <c r="AK287" s="1" t="s">
        <v>339</v>
      </c>
      <c r="AL287" s="1" t="s">
        <v>339</v>
      </c>
      <c r="AM287" s="1" t="s">
        <v>339</v>
      </c>
      <c r="AN287" s="1" t="s">
        <v>339</v>
      </c>
      <c r="AO287" s="1" t="s">
        <v>339</v>
      </c>
      <c r="AP287" s="1" t="s">
        <v>339</v>
      </c>
      <c r="AQ287" s="1" t="s">
        <v>339</v>
      </c>
      <c r="AS287" s="22"/>
    </row>
    <row r="288" spans="1:45" ht="14.4" hidden="1" customHeight="1" outlineLevel="1" collapsed="1" x14ac:dyDescent="0.3">
      <c r="A288" s="8" t="str">
        <f>H288</f>
        <v>Adres</v>
      </c>
      <c r="B288" s="8"/>
      <c r="C288" s="8" t="s">
        <v>352</v>
      </c>
      <c r="E288" s="255"/>
      <c r="G288" s="247"/>
      <c r="H288" s="18" t="s">
        <v>115</v>
      </c>
      <c r="R288" s="1" t="s">
        <v>260</v>
      </c>
      <c r="S288" s="1"/>
      <c r="T288" s="1"/>
      <c r="V288" s="1" t="str">
        <f t="shared" si="20"/>
        <v>Ja</v>
      </c>
      <c r="W288" s="1" t="str">
        <f t="shared" si="21"/>
        <v>Ja</v>
      </c>
      <c r="X288" s="1" t="str">
        <f t="shared" si="22"/>
        <v>Ja</v>
      </c>
      <c r="Z288" s="1" t="s">
        <v>338</v>
      </c>
      <c r="AA288" s="1" t="s">
        <v>338</v>
      </c>
      <c r="AB288" s="1" t="s">
        <v>338</v>
      </c>
      <c r="AC288" s="1" t="s">
        <v>339</v>
      </c>
      <c r="AD288" s="1" t="s">
        <v>339</v>
      </c>
      <c r="AE288" s="1" t="s">
        <v>338</v>
      </c>
      <c r="AF288" s="1" t="s">
        <v>338</v>
      </c>
      <c r="AG288" s="1" t="s">
        <v>338</v>
      </c>
      <c r="AH288" s="1" t="s">
        <v>338</v>
      </c>
      <c r="AI288" s="1" t="s">
        <v>338</v>
      </c>
      <c r="AK288" s="1" t="s">
        <v>338</v>
      </c>
      <c r="AL288" s="1" t="s">
        <v>338</v>
      </c>
      <c r="AM288" s="1" t="s">
        <v>338</v>
      </c>
      <c r="AN288" s="1" t="s">
        <v>338</v>
      </c>
      <c r="AO288" s="1" t="s">
        <v>339</v>
      </c>
      <c r="AP288" s="1" t="s">
        <v>338</v>
      </c>
      <c r="AQ288" s="1" t="s">
        <v>338</v>
      </c>
      <c r="AS288" s="22"/>
    </row>
    <row r="289" spans="1:45" ht="14.4" hidden="1" customHeight="1" outlineLevel="2" x14ac:dyDescent="0.3">
      <c r="A289" s="8" t="str">
        <f>J289</f>
        <v>Postcode</v>
      </c>
      <c r="B289" s="8"/>
      <c r="C289" s="8" t="s">
        <v>352</v>
      </c>
      <c r="E289" s="255"/>
      <c r="G289" s="247"/>
      <c r="I289" s="247" t="s">
        <v>115</v>
      </c>
      <c r="J289" s="8" t="s">
        <v>116</v>
      </c>
      <c r="K289" s="10"/>
      <c r="R289" s="1" t="s">
        <v>137</v>
      </c>
      <c r="S289" s="1"/>
      <c r="T289" s="1"/>
      <c r="V289" s="1" t="str">
        <f t="shared" si="20"/>
        <v>Ja</v>
      </c>
      <c r="W289" s="1" t="str">
        <f t="shared" si="21"/>
        <v>Ja</v>
      </c>
      <c r="X289" s="1" t="str">
        <f t="shared" si="22"/>
        <v>Ja</v>
      </c>
      <c r="Z289" s="1" t="s">
        <v>338</v>
      </c>
      <c r="AA289" s="1" t="s">
        <v>338</v>
      </c>
      <c r="AB289" s="1" t="s">
        <v>338</v>
      </c>
      <c r="AC289" s="1" t="s">
        <v>339</v>
      </c>
      <c r="AD289" s="1" t="s">
        <v>339</v>
      </c>
      <c r="AE289" s="1" t="s">
        <v>338</v>
      </c>
      <c r="AF289" s="1" t="s">
        <v>338</v>
      </c>
      <c r="AG289" s="1" t="s">
        <v>338</v>
      </c>
      <c r="AH289" s="1" t="s">
        <v>338</v>
      </c>
      <c r="AI289" s="1" t="s">
        <v>338</v>
      </c>
      <c r="AK289" s="1" t="s">
        <v>338</v>
      </c>
      <c r="AL289" s="1" t="s">
        <v>338</v>
      </c>
      <c r="AM289" s="1" t="s">
        <v>338</v>
      </c>
      <c r="AN289" s="1" t="s">
        <v>338</v>
      </c>
      <c r="AO289" s="1" t="s">
        <v>339</v>
      </c>
      <c r="AP289" s="1" t="s">
        <v>338</v>
      </c>
      <c r="AQ289" s="1" t="s">
        <v>338</v>
      </c>
      <c r="AS289" s="22"/>
    </row>
    <row r="290" spans="1:45" ht="14.4" hidden="1" customHeight="1" outlineLevel="2" x14ac:dyDescent="0.3">
      <c r="A290" s="3" t="str">
        <f t="shared" ref="A290:A296" si="47">J290</f>
        <v>Straat</v>
      </c>
      <c r="B290" s="3"/>
      <c r="C290" s="3" t="s">
        <v>353</v>
      </c>
      <c r="E290" s="255"/>
      <c r="G290" s="247"/>
      <c r="I290" s="247"/>
      <c r="J290" s="3" t="s">
        <v>117</v>
      </c>
      <c r="K290" s="10"/>
      <c r="R290" s="1" t="s">
        <v>137</v>
      </c>
      <c r="S290" s="1"/>
      <c r="T290" s="1"/>
      <c r="V290" s="1" t="str">
        <f t="shared" si="20"/>
        <v>Optie</v>
      </c>
      <c r="W290" s="1" t="str">
        <f t="shared" si="21"/>
        <v>Ja</v>
      </c>
      <c r="X290" s="1" t="str">
        <f t="shared" si="22"/>
        <v>Ja</v>
      </c>
      <c r="Z290" s="1" t="s">
        <v>340</v>
      </c>
      <c r="AA290" s="1" t="s">
        <v>340</v>
      </c>
      <c r="AB290" s="1" t="s">
        <v>340</v>
      </c>
      <c r="AC290" s="1" t="s">
        <v>339</v>
      </c>
      <c r="AD290" s="1" t="s">
        <v>339</v>
      </c>
      <c r="AE290" s="1" t="s">
        <v>340</v>
      </c>
      <c r="AF290" s="1" t="s">
        <v>340</v>
      </c>
      <c r="AG290" s="1" t="s">
        <v>340</v>
      </c>
      <c r="AH290" s="1" t="s">
        <v>340</v>
      </c>
      <c r="AI290" s="1" t="s">
        <v>340</v>
      </c>
      <c r="AK290" s="1" t="s">
        <v>338</v>
      </c>
      <c r="AL290" s="1" t="s">
        <v>338</v>
      </c>
      <c r="AM290" s="1" t="s">
        <v>338</v>
      </c>
      <c r="AN290" s="1" t="s">
        <v>338</v>
      </c>
      <c r="AO290" s="1" t="s">
        <v>339</v>
      </c>
      <c r="AP290" s="1" t="s">
        <v>338</v>
      </c>
      <c r="AQ290" s="1" t="s">
        <v>338</v>
      </c>
      <c r="AS290" s="22"/>
    </row>
    <row r="291" spans="1:45" ht="14.4" hidden="1" customHeight="1" outlineLevel="2" x14ac:dyDescent="0.3">
      <c r="A291" s="3" t="str">
        <f t="shared" si="47"/>
        <v>Plaats</v>
      </c>
      <c r="B291" s="3"/>
      <c r="C291" s="3" t="s">
        <v>353</v>
      </c>
      <c r="E291" s="255"/>
      <c r="G291" s="247"/>
      <c r="I291" s="247"/>
      <c r="J291" s="3" t="s">
        <v>118</v>
      </c>
      <c r="K291" s="10"/>
      <c r="R291" s="1" t="s">
        <v>137</v>
      </c>
      <c r="S291" s="1"/>
      <c r="T291" s="1"/>
      <c r="V291" s="1" t="str">
        <f t="shared" si="20"/>
        <v>Optie</v>
      </c>
      <c r="W291" s="1" t="str">
        <f t="shared" si="21"/>
        <v>Ja</v>
      </c>
      <c r="X291" s="1" t="str">
        <f t="shared" si="22"/>
        <v>Ja</v>
      </c>
      <c r="Z291" s="1" t="s">
        <v>340</v>
      </c>
      <c r="AA291" s="1" t="s">
        <v>340</v>
      </c>
      <c r="AB291" s="1" t="s">
        <v>340</v>
      </c>
      <c r="AC291" s="1" t="s">
        <v>339</v>
      </c>
      <c r="AD291" s="1" t="s">
        <v>339</v>
      </c>
      <c r="AE291" s="1" t="s">
        <v>340</v>
      </c>
      <c r="AF291" s="1" t="s">
        <v>340</v>
      </c>
      <c r="AG291" s="1" t="s">
        <v>340</v>
      </c>
      <c r="AH291" s="1" t="s">
        <v>340</v>
      </c>
      <c r="AI291" s="1" t="s">
        <v>340</v>
      </c>
      <c r="AK291" s="1" t="s">
        <v>338</v>
      </c>
      <c r="AL291" s="1" t="s">
        <v>338</v>
      </c>
      <c r="AM291" s="1" t="s">
        <v>338</v>
      </c>
      <c r="AN291" s="1" t="s">
        <v>338</v>
      </c>
      <c r="AO291" s="1" t="s">
        <v>339</v>
      </c>
      <c r="AP291" s="1" t="s">
        <v>338</v>
      </c>
      <c r="AQ291" s="1" t="s">
        <v>338</v>
      </c>
      <c r="AS291" s="22"/>
    </row>
    <row r="292" spans="1:45" ht="14.4" hidden="1" customHeight="1" outlineLevel="2" x14ac:dyDescent="0.3">
      <c r="A292" s="8" t="str">
        <f t="shared" si="47"/>
        <v>Huisnummer</v>
      </c>
      <c r="B292" s="8"/>
      <c r="C292" s="8" t="s">
        <v>352</v>
      </c>
      <c r="E292" s="255"/>
      <c r="G292" s="247"/>
      <c r="I292" s="247"/>
      <c r="J292" s="8" t="s">
        <v>119</v>
      </c>
      <c r="K292" s="10"/>
      <c r="R292" s="1" t="s">
        <v>137</v>
      </c>
      <c r="S292" s="1"/>
      <c r="T292" s="1"/>
      <c r="V292" s="1" t="str">
        <f t="shared" si="20"/>
        <v>Ja</v>
      </c>
      <c r="W292" s="1" t="str">
        <f t="shared" si="21"/>
        <v>Ja</v>
      </c>
      <c r="X292" s="1" t="str">
        <f t="shared" si="22"/>
        <v>Ja</v>
      </c>
      <c r="Z292" s="1" t="s">
        <v>338</v>
      </c>
      <c r="AA292" s="1" t="s">
        <v>338</v>
      </c>
      <c r="AB292" s="1" t="s">
        <v>338</v>
      </c>
      <c r="AC292" s="1" t="s">
        <v>339</v>
      </c>
      <c r="AD292" s="1" t="s">
        <v>339</v>
      </c>
      <c r="AE292" s="1" t="s">
        <v>338</v>
      </c>
      <c r="AF292" s="1" t="s">
        <v>338</v>
      </c>
      <c r="AG292" s="1" t="s">
        <v>338</v>
      </c>
      <c r="AH292" s="1" t="s">
        <v>338</v>
      </c>
      <c r="AI292" s="1" t="s">
        <v>338</v>
      </c>
      <c r="AK292" s="1" t="s">
        <v>338</v>
      </c>
      <c r="AL292" s="1" t="s">
        <v>338</v>
      </c>
      <c r="AM292" s="1" t="s">
        <v>338</v>
      </c>
      <c r="AN292" s="1" t="s">
        <v>338</v>
      </c>
      <c r="AO292" s="1" t="s">
        <v>339</v>
      </c>
      <c r="AP292" s="1" t="s">
        <v>338</v>
      </c>
      <c r="AQ292" s="1" t="s">
        <v>338</v>
      </c>
      <c r="AS292" s="22"/>
    </row>
    <row r="293" spans="1:45" ht="14.4" hidden="1" customHeight="1" outlineLevel="2" x14ac:dyDescent="0.3">
      <c r="A293" s="3" t="str">
        <f t="shared" si="47"/>
        <v>Toevoeging</v>
      </c>
      <c r="B293" s="3"/>
      <c r="C293" s="3" t="s">
        <v>353</v>
      </c>
      <c r="E293" s="255"/>
      <c r="G293" s="247"/>
      <c r="I293" s="247"/>
      <c r="J293" s="3" t="s">
        <v>120</v>
      </c>
      <c r="K293" s="10"/>
      <c r="R293" s="1" t="s">
        <v>137</v>
      </c>
      <c r="S293" s="1"/>
      <c r="T293" s="1"/>
      <c r="V293" s="1" t="str">
        <f t="shared" si="20"/>
        <v>Optie</v>
      </c>
      <c r="W293" s="1" t="str">
        <f t="shared" si="21"/>
        <v>Optie</v>
      </c>
      <c r="X293" s="1" t="str">
        <f t="shared" si="22"/>
        <v>Optie</v>
      </c>
      <c r="Z293" s="1" t="s">
        <v>340</v>
      </c>
      <c r="AA293" s="1" t="s">
        <v>340</v>
      </c>
      <c r="AB293" s="1" t="s">
        <v>340</v>
      </c>
      <c r="AC293" s="1" t="s">
        <v>339</v>
      </c>
      <c r="AD293" s="1" t="s">
        <v>339</v>
      </c>
      <c r="AE293" s="1" t="s">
        <v>340</v>
      </c>
      <c r="AF293" s="1" t="s">
        <v>340</v>
      </c>
      <c r="AG293" s="1" t="s">
        <v>340</v>
      </c>
      <c r="AH293" s="1" t="s">
        <v>340</v>
      </c>
      <c r="AI293" s="1" t="s">
        <v>340</v>
      </c>
      <c r="AK293" s="1" t="s">
        <v>340</v>
      </c>
      <c r="AL293" s="1" t="s">
        <v>340</v>
      </c>
      <c r="AM293" s="1" t="s">
        <v>340</v>
      </c>
      <c r="AN293" s="1" t="s">
        <v>340</v>
      </c>
      <c r="AO293" s="1" t="s">
        <v>339</v>
      </c>
      <c r="AP293" s="1" t="s">
        <v>340</v>
      </c>
      <c r="AQ293" s="1" t="s">
        <v>340</v>
      </c>
      <c r="AS293" s="22"/>
    </row>
    <row r="294" spans="1:45" ht="43.2" hidden="1" outlineLevel="2" x14ac:dyDescent="0.3">
      <c r="A294" s="3" t="str">
        <f t="shared" si="47"/>
        <v>Land</v>
      </c>
      <c r="B294" s="3"/>
      <c r="C294" s="3" t="s">
        <v>353</v>
      </c>
      <c r="E294" s="255"/>
      <c r="G294" s="247"/>
      <c r="I294" s="247"/>
      <c r="J294" s="3" t="s">
        <v>121</v>
      </c>
      <c r="K294" s="10"/>
      <c r="R294" s="1" t="s">
        <v>261</v>
      </c>
      <c r="S294" s="22" t="s">
        <v>318</v>
      </c>
      <c r="T294" s="22" t="s">
        <v>318</v>
      </c>
      <c r="V294" s="1" t="str">
        <f t="shared" si="20"/>
        <v>Ja</v>
      </c>
      <c r="W294" s="1" t="str">
        <f t="shared" si="21"/>
        <v>Ja</v>
      </c>
      <c r="X294" s="1" t="str">
        <f t="shared" si="22"/>
        <v>Ja</v>
      </c>
      <c r="Z294" s="1" t="s">
        <v>338</v>
      </c>
      <c r="AA294" s="1" t="s">
        <v>338</v>
      </c>
      <c r="AB294" s="1" t="s">
        <v>338</v>
      </c>
      <c r="AC294" s="1" t="s">
        <v>339</v>
      </c>
      <c r="AD294" s="1" t="s">
        <v>339</v>
      </c>
      <c r="AE294" s="1" t="s">
        <v>338</v>
      </c>
      <c r="AF294" s="1" t="s">
        <v>338</v>
      </c>
      <c r="AG294" s="1" t="s">
        <v>338</v>
      </c>
      <c r="AH294" s="1" t="s">
        <v>338</v>
      </c>
      <c r="AI294" s="1" t="s">
        <v>338</v>
      </c>
      <c r="AK294" s="1" t="s">
        <v>338</v>
      </c>
      <c r="AL294" s="1" t="s">
        <v>338</v>
      </c>
      <c r="AM294" s="1" t="s">
        <v>338</v>
      </c>
      <c r="AN294" s="1" t="s">
        <v>338</v>
      </c>
      <c r="AO294" s="1" t="s">
        <v>339</v>
      </c>
      <c r="AP294" s="1" t="s">
        <v>338</v>
      </c>
      <c r="AQ294" s="1" t="s">
        <v>338</v>
      </c>
      <c r="AS294" s="22"/>
    </row>
    <row r="295" spans="1:45" ht="14.4" hidden="1" customHeight="1" outlineLevel="2" x14ac:dyDescent="0.3">
      <c r="A295" s="3" t="str">
        <f t="shared" si="47"/>
        <v>Omschrijving</v>
      </c>
      <c r="B295" s="3"/>
      <c r="C295" s="3" t="s">
        <v>353</v>
      </c>
      <c r="E295" s="255"/>
      <c r="G295" s="247"/>
      <c r="I295" s="247"/>
      <c r="J295" s="3" t="s">
        <v>5</v>
      </c>
      <c r="K295" s="10"/>
      <c r="R295" s="1" t="s">
        <v>137</v>
      </c>
      <c r="S295" s="1"/>
      <c r="T295" s="1"/>
      <c r="V295" s="1" t="str">
        <f t="shared" si="20"/>
        <v>Nee</v>
      </c>
      <c r="W295" s="1" t="str">
        <f t="shared" si="21"/>
        <v>Optie</v>
      </c>
      <c r="X295" s="1" t="str">
        <f t="shared" si="22"/>
        <v>Optie</v>
      </c>
      <c r="Z295" s="1" t="s">
        <v>340</v>
      </c>
      <c r="AA295" s="1" t="s">
        <v>340</v>
      </c>
      <c r="AB295" s="1" t="s">
        <v>340</v>
      </c>
      <c r="AC295" s="1" t="s">
        <v>339</v>
      </c>
      <c r="AD295" s="1" t="s">
        <v>339</v>
      </c>
      <c r="AE295" s="1" t="s">
        <v>340</v>
      </c>
      <c r="AF295" s="1" t="s">
        <v>340</v>
      </c>
      <c r="AG295" s="1" t="s">
        <v>340</v>
      </c>
      <c r="AH295" s="1" t="s">
        <v>340</v>
      </c>
      <c r="AI295" s="1" t="s">
        <v>341</v>
      </c>
      <c r="AK295" s="1" t="s">
        <v>340</v>
      </c>
      <c r="AL295" s="1" t="s">
        <v>340</v>
      </c>
      <c r="AM295" s="1" t="s">
        <v>340</v>
      </c>
      <c r="AN295" s="1" t="s">
        <v>340</v>
      </c>
      <c r="AO295" s="1" t="s">
        <v>339</v>
      </c>
      <c r="AP295" s="1" t="s">
        <v>340</v>
      </c>
      <c r="AQ295" s="1" t="s">
        <v>341</v>
      </c>
      <c r="AS295" s="22"/>
    </row>
    <row r="296" spans="1:45" ht="14.4" hidden="1" customHeight="1" outlineLevel="2" x14ac:dyDescent="0.3">
      <c r="A296" s="3" t="str">
        <f t="shared" si="47"/>
        <v>Gemeente</v>
      </c>
      <c r="B296" s="3"/>
      <c r="C296" s="3" t="s">
        <v>353</v>
      </c>
      <c r="E296" s="255"/>
      <c r="G296" s="247"/>
      <c r="I296" s="247"/>
      <c r="J296" s="3" t="s">
        <v>122</v>
      </c>
      <c r="K296" s="10"/>
      <c r="R296" s="1" t="s">
        <v>137</v>
      </c>
      <c r="S296" s="1"/>
      <c r="T296" s="1"/>
      <c r="V296" s="1" t="str">
        <f t="shared" si="20"/>
        <v>Ja</v>
      </c>
      <c r="W296" s="1" t="str">
        <f t="shared" si="21"/>
        <v>Optie</v>
      </c>
      <c r="X296" s="1" t="str">
        <f t="shared" si="22"/>
        <v>Ja</v>
      </c>
      <c r="Z296" s="1" t="s">
        <v>338</v>
      </c>
      <c r="AA296" s="1" t="s">
        <v>338</v>
      </c>
      <c r="AB296" s="1" t="s">
        <v>338</v>
      </c>
      <c r="AC296" s="1" t="s">
        <v>339</v>
      </c>
      <c r="AD296" s="1" t="s">
        <v>339</v>
      </c>
      <c r="AE296" s="1" t="s">
        <v>338</v>
      </c>
      <c r="AF296" s="1" t="s">
        <v>338</v>
      </c>
      <c r="AG296" s="1" t="s">
        <v>338</v>
      </c>
      <c r="AH296" s="1" t="s">
        <v>338</v>
      </c>
      <c r="AI296" s="1" t="s">
        <v>338</v>
      </c>
      <c r="AK296" s="1" t="s">
        <v>340</v>
      </c>
      <c r="AL296" s="1" t="s">
        <v>340</v>
      </c>
      <c r="AM296" s="1" t="s">
        <v>340</v>
      </c>
      <c r="AN296" s="1" t="s">
        <v>340</v>
      </c>
      <c r="AO296" s="1" t="s">
        <v>339</v>
      </c>
      <c r="AP296" s="1" t="s">
        <v>340</v>
      </c>
      <c r="AQ296" s="1" t="s">
        <v>340</v>
      </c>
      <c r="AS296" s="22"/>
    </row>
    <row r="297" spans="1:45" ht="14.4" hidden="1" customHeight="1" outlineLevel="2" x14ac:dyDescent="0.3">
      <c r="A297" s="3" t="str">
        <f>J297</f>
        <v>Gemeentecode</v>
      </c>
      <c r="B297" s="3"/>
      <c r="C297" s="3" t="s">
        <v>353</v>
      </c>
      <c r="E297" s="255"/>
      <c r="G297" s="247"/>
      <c r="I297" s="247"/>
      <c r="J297" s="3" t="s">
        <v>123</v>
      </c>
      <c r="K297" s="10"/>
      <c r="R297" s="1" t="s">
        <v>137</v>
      </c>
      <c r="S297" s="1"/>
      <c r="T297" s="1"/>
      <c r="V297" s="1" t="str">
        <f t="shared" si="20"/>
        <v>Nee</v>
      </c>
      <c r="W297" s="1" t="str">
        <f t="shared" si="21"/>
        <v>Nee</v>
      </c>
      <c r="X297" s="1" t="str">
        <f t="shared" si="22"/>
        <v>Nee</v>
      </c>
      <c r="Z297" s="1" t="s">
        <v>341</v>
      </c>
      <c r="AA297" s="1" t="s">
        <v>341</v>
      </c>
      <c r="AB297" s="1" t="s">
        <v>341</v>
      </c>
      <c r="AC297" s="1" t="s">
        <v>339</v>
      </c>
      <c r="AD297" s="1" t="s">
        <v>339</v>
      </c>
      <c r="AE297" s="1" t="s">
        <v>341</v>
      </c>
      <c r="AF297" s="1" t="s">
        <v>341</v>
      </c>
      <c r="AG297" s="1" t="s">
        <v>341</v>
      </c>
      <c r="AH297" s="1" t="s">
        <v>341</v>
      </c>
      <c r="AI297" s="1" t="s">
        <v>341</v>
      </c>
      <c r="AK297" s="1" t="s">
        <v>341</v>
      </c>
      <c r="AL297" s="1" t="s">
        <v>341</v>
      </c>
      <c r="AM297" s="1" t="s">
        <v>341</v>
      </c>
      <c r="AN297" s="1" t="s">
        <v>341</v>
      </c>
      <c r="AO297" s="1" t="s">
        <v>339</v>
      </c>
      <c r="AP297" s="1" t="s">
        <v>341</v>
      </c>
      <c r="AQ297" s="1" t="s">
        <v>341</v>
      </c>
      <c r="AS297" s="22"/>
    </row>
    <row r="298" spans="1:45" ht="14.4" hidden="1" customHeight="1" outlineLevel="1" collapsed="1" x14ac:dyDescent="0.3">
      <c r="A298" s="3" t="str">
        <f>H298</f>
        <v>Afnameservicepunt [+]</v>
      </c>
      <c r="B298" s="3"/>
      <c r="C298" s="3" t="s">
        <v>353</v>
      </c>
      <c r="E298" s="255"/>
      <c r="G298" s="247"/>
      <c r="H298" s="14" t="s">
        <v>182</v>
      </c>
      <c r="R298" s="1" t="s">
        <v>262</v>
      </c>
      <c r="S298" s="1"/>
      <c r="T298" s="1"/>
      <c r="V298" s="1" t="str">
        <f t="shared" si="20"/>
        <v>Nee</v>
      </c>
      <c r="W298" s="1" t="str">
        <f t="shared" si="21"/>
        <v>Optie</v>
      </c>
      <c r="X298" s="1" t="str">
        <f t="shared" si="22"/>
        <v>Optie</v>
      </c>
      <c r="Z298" s="1" t="s">
        <v>340</v>
      </c>
      <c r="AA298" s="1" t="s">
        <v>340</v>
      </c>
      <c r="AB298" s="1" t="s">
        <v>340</v>
      </c>
      <c r="AC298" s="1" t="s">
        <v>339</v>
      </c>
      <c r="AD298" s="1" t="s">
        <v>339</v>
      </c>
      <c r="AE298" s="1" t="s">
        <v>341</v>
      </c>
      <c r="AF298" s="1" t="s">
        <v>340</v>
      </c>
      <c r="AG298" s="1" t="s">
        <v>340</v>
      </c>
      <c r="AH298" s="1" t="s">
        <v>340</v>
      </c>
      <c r="AI298" s="1" t="s">
        <v>341</v>
      </c>
      <c r="AK298" s="1" t="s">
        <v>340</v>
      </c>
      <c r="AL298" s="1" t="s">
        <v>340</v>
      </c>
      <c r="AM298" s="1" t="s">
        <v>340</v>
      </c>
      <c r="AN298" s="1" t="s">
        <v>341</v>
      </c>
      <c r="AO298" s="1" t="s">
        <v>339</v>
      </c>
      <c r="AP298" s="1" t="s">
        <v>340</v>
      </c>
      <c r="AQ298" s="1" t="s">
        <v>341</v>
      </c>
      <c r="AS298" s="22"/>
    </row>
    <row r="299" spans="1:45" ht="14.4" hidden="1" customHeight="1" outlineLevel="2" x14ac:dyDescent="0.3">
      <c r="A299" s="8" t="str">
        <f>J299</f>
        <v>Extern</v>
      </c>
      <c r="B299" s="8"/>
      <c r="C299" s="8" t="s">
        <v>352</v>
      </c>
      <c r="E299" s="255"/>
      <c r="G299" s="247"/>
      <c r="H299" s="4"/>
      <c r="I299" s="251" t="s">
        <v>124</v>
      </c>
      <c r="J299" s="18" t="s">
        <v>125</v>
      </c>
      <c r="K299" s="10"/>
      <c r="R299" s="1" t="s">
        <v>148</v>
      </c>
      <c r="S299" s="1"/>
      <c r="T299" s="1"/>
      <c r="V299" s="1" t="str">
        <f t="shared" si="20"/>
        <v>Nvt</v>
      </c>
      <c r="W299" s="1" t="str">
        <f t="shared" si="21"/>
        <v>Ja</v>
      </c>
      <c r="X299" s="1" t="str">
        <f t="shared" si="22"/>
        <v>Ja</v>
      </c>
      <c r="Z299" s="1" t="s">
        <v>338</v>
      </c>
      <c r="AA299" s="1" t="s">
        <v>338</v>
      </c>
      <c r="AB299" s="1" t="s">
        <v>338</v>
      </c>
      <c r="AC299" s="1" t="s">
        <v>339</v>
      </c>
      <c r="AD299" s="1" t="s">
        <v>339</v>
      </c>
      <c r="AE299" s="1" t="s">
        <v>339</v>
      </c>
      <c r="AF299" s="1" t="s">
        <v>338</v>
      </c>
      <c r="AG299" s="1" t="s">
        <v>338</v>
      </c>
      <c r="AH299" s="1" t="s">
        <v>338</v>
      </c>
      <c r="AI299" s="1" t="s">
        <v>339</v>
      </c>
      <c r="AK299" s="1" t="s">
        <v>338</v>
      </c>
      <c r="AL299" s="1" t="s">
        <v>338</v>
      </c>
      <c r="AM299" s="1" t="s">
        <v>338</v>
      </c>
      <c r="AN299" s="1" t="s">
        <v>339</v>
      </c>
      <c r="AO299" s="1" t="s">
        <v>339</v>
      </c>
      <c r="AP299" s="1" t="s">
        <v>338</v>
      </c>
      <c r="AQ299" s="1" t="s">
        <v>339</v>
      </c>
      <c r="AS299" s="22"/>
    </row>
    <row r="300" spans="1:45" ht="14.4" hidden="1" customHeight="1" outlineLevel="2" x14ac:dyDescent="0.3">
      <c r="A300" s="3" t="str">
        <f>J300</f>
        <v>PuntGeometrie [+]</v>
      </c>
      <c r="B300" s="3"/>
      <c r="C300" s="3" t="s">
        <v>353</v>
      </c>
      <c r="E300" s="255"/>
      <c r="G300" s="247"/>
      <c r="I300" s="251"/>
      <c r="J300" s="14" t="s">
        <v>181</v>
      </c>
      <c r="K300" s="10"/>
      <c r="R300" s="1" t="s">
        <v>211</v>
      </c>
      <c r="S300" s="1"/>
      <c r="T300" s="1"/>
      <c r="V300" s="1" t="str">
        <f t="shared" ref="V300:V313" si="48">IF($V$1=$Z$1,Z300,IF($V$1=$AA$1,AA300,IF($V$1=$AB$1,AB300,IF($V$1=$AC$1,AC300,IF($V$1=$AD$1,AD300,IF($V$1=$AE$1,AE300,IF($V$1=$AF$1,AF300,IF($V$1=$AG$1,AG300,IF($V$1=$AH$1,AH300,IF($V$1=$AI$1,AI300,"Geen info"))))))))))</f>
        <v>Nvt</v>
      </c>
      <c r="W300" s="1" t="str">
        <f t="shared" ref="W300:W313" si="49">IF($W$1=$AK$1,AK300,IF($W$1=$AL$1,AL300,IF($W$1=$AM$1,AM300,IF($W$1=$AN$1,AN300,IF($W$1=$AO$1,AO300,IF($W$1=$AP$1,AP300,IF($W$1=$AQ$1,AQ300,"Geen info")))))))</f>
        <v>Ja</v>
      </c>
      <c r="X300" s="1" t="str">
        <f t="shared" ref="X300:X313" si="50">IF(V300="Ja","Ja",IF(W300="Ja","Ja",IF(V300="Optie","Optie",IF(W300="Optie","Optie",IF(V300="Nee","Nee",IF(W300="Nee","Nee",IF(V300="Nvt","Nvt",IF(W300="Nvt","Nvt","??"))))))))</f>
        <v>Ja</v>
      </c>
      <c r="Z300" s="1" t="s">
        <v>338</v>
      </c>
      <c r="AA300" s="1" t="s">
        <v>338</v>
      </c>
      <c r="AB300" s="1" t="s">
        <v>338</v>
      </c>
      <c r="AC300" s="1" t="s">
        <v>339</v>
      </c>
      <c r="AD300" s="1" t="s">
        <v>339</v>
      </c>
      <c r="AE300" s="1" t="s">
        <v>339</v>
      </c>
      <c r="AF300" s="1" t="s">
        <v>338</v>
      </c>
      <c r="AG300" s="1" t="s">
        <v>338</v>
      </c>
      <c r="AH300" s="1" t="s">
        <v>338</v>
      </c>
      <c r="AI300" s="1" t="s">
        <v>339</v>
      </c>
      <c r="AK300" s="1" t="s">
        <v>338</v>
      </c>
      <c r="AL300" s="1" t="s">
        <v>338</v>
      </c>
      <c r="AM300" s="1" t="s">
        <v>338</v>
      </c>
      <c r="AN300" s="1" t="s">
        <v>339</v>
      </c>
      <c r="AO300" s="1" t="s">
        <v>339</v>
      </c>
      <c r="AP300" s="1" t="s">
        <v>338</v>
      </c>
      <c r="AQ300" s="1" t="s">
        <v>339</v>
      </c>
      <c r="AS300" s="22"/>
    </row>
    <row r="301" spans="1:45" ht="14.4" hidden="1" customHeight="1" outlineLevel="3" x14ac:dyDescent="0.3">
      <c r="A301" s="8" t="str">
        <f>L301</f>
        <v>Hoek</v>
      </c>
      <c r="B301" s="8"/>
      <c r="C301" s="8" t="s">
        <v>352</v>
      </c>
      <c r="E301" s="255"/>
      <c r="G301" s="247"/>
      <c r="I301" s="251"/>
      <c r="J301" s="4"/>
      <c r="K301" s="251" t="s">
        <v>198</v>
      </c>
      <c r="L301" s="8" t="s">
        <v>53</v>
      </c>
      <c r="M301" s="10"/>
      <c r="R301" s="1" t="s">
        <v>137</v>
      </c>
      <c r="S301" s="1"/>
      <c r="T301" s="1"/>
      <c r="V301" s="1" t="str">
        <f t="shared" si="48"/>
        <v>Nvt</v>
      </c>
      <c r="W301" s="1" t="str">
        <f t="shared" si="49"/>
        <v>Ja</v>
      </c>
      <c r="X301" s="1" t="str">
        <f t="shared" si="50"/>
        <v>Ja</v>
      </c>
      <c r="Z301" s="1" t="s">
        <v>338</v>
      </c>
      <c r="AA301" s="1" t="s">
        <v>338</v>
      </c>
      <c r="AB301" s="1" t="s">
        <v>338</v>
      </c>
      <c r="AC301" s="1" t="s">
        <v>339</v>
      </c>
      <c r="AD301" s="1" t="s">
        <v>339</v>
      </c>
      <c r="AE301" s="1" t="s">
        <v>339</v>
      </c>
      <c r="AF301" s="1" t="s">
        <v>338</v>
      </c>
      <c r="AG301" s="1" t="s">
        <v>338</v>
      </c>
      <c r="AH301" s="1" t="s">
        <v>338</v>
      </c>
      <c r="AI301" s="1" t="s">
        <v>339</v>
      </c>
      <c r="AK301" s="1" t="s">
        <v>338</v>
      </c>
      <c r="AL301" s="1" t="s">
        <v>338</v>
      </c>
      <c r="AM301" s="1" t="s">
        <v>338</v>
      </c>
      <c r="AN301" s="1" t="s">
        <v>339</v>
      </c>
      <c r="AO301" s="1" t="s">
        <v>339</v>
      </c>
      <c r="AP301" s="1" t="s">
        <v>338</v>
      </c>
      <c r="AQ301" s="1" t="s">
        <v>339</v>
      </c>
      <c r="AS301" s="22"/>
    </row>
    <row r="302" spans="1:45" ht="14.4" hidden="1" customHeight="1" outlineLevel="3" x14ac:dyDescent="0.3">
      <c r="A302" s="8" t="str">
        <f>L302</f>
        <v>Punt</v>
      </c>
      <c r="B302" s="8"/>
      <c r="C302" s="8" t="s">
        <v>352</v>
      </c>
      <c r="E302" s="255"/>
      <c r="G302" s="247"/>
      <c r="I302" s="251"/>
      <c r="K302" s="251"/>
      <c r="L302" s="8" t="s">
        <v>54</v>
      </c>
      <c r="M302" s="10"/>
      <c r="R302" s="1" t="s">
        <v>137</v>
      </c>
      <c r="S302" s="1"/>
      <c r="T302" s="1"/>
      <c r="V302" s="1" t="str">
        <f t="shared" si="48"/>
        <v>Nvt</v>
      </c>
      <c r="W302" s="1" t="str">
        <f t="shared" si="49"/>
        <v>Ja</v>
      </c>
      <c r="X302" s="1" t="str">
        <f t="shared" si="50"/>
        <v>Ja</v>
      </c>
      <c r="Z302" s="1" t="s">
        <v>338</v>
      </c>
      <c r="AA302" s="1" t="s">
        <v>338</v>
      </c>
      <c r="AB302" s="1" t="s">
        <v>338</v>
      </c>
      <c r="AC302" s="1" t="s">
        <v>339</v>
      </c>
      <c r="AD302" s="1" t="s">
        <v>339</v>
      </c>
      <c r="AE302" s="1" t="s">
        <v>339</v>
      </c>
      <c r="AF302" s="1" t="s">
        <v>338</v>
      </c>
      <c r="AG302" s="1" t="s">
        <v>338</v>
      </c>
      <c r="AH302" s="1" t="s">
        <v>338</v>
      </c>
      <c r="AI302" s="1" t="s">
        <v>339</v>
      </c>
      <c r="AK302" s="1" t="s">
        <v>338</v>
      </c>
      <c r="AL302" s="1" t="s">
        <v>338</v>
      </c>
      <c r="AM302" s="1" t="s">
        <v>338</v>
      </c>
      <c r="AN302" s="1" t="s">
        <v>339</v>
      </c>
      <c r="AO302" s="1" t="s">
        <v>339</v>
      </c>
      <c r="AP302" s="1" t="s">
        <v>338</v>
      </c>
      <c r="AQ302" s="1" t="s">
        <v>339</v>
      </c>
      <c r="AS302" s="22"/>
    </row>
    <row r="303" spans="1:45" ht="14.4" hidden="1" customHeight="1" outlineLevel="3" x14ac:dyDescent="0.3">
      <c r="A303" s="3" t="str">
        <f>L303</f>
        <v>Referentiemaatvoering</v>
      </c>
      <c r="B303" s="3"/>
      <c r="C303" s="3" t="s">
        <v>353</v>
      </c>
      <c r="E303" s="255"/>
      <c r="G303" s="247"/>
      <c r="I303" s="251"/>
      <c r="K303" s="251"/>
      <c r="L303" s="3" t="s">
        <v>48</v>
      </c>
      <c r="M303" s="10"/>
      <c r="R303" s="1" t="s">
        <v>137</v>
      </c>
      <c r="S303" s="1"/>
      <c r="T303" s="1"/>
      <c r="V303" s="1" t="str">
        <f t="shared" si="48"/>
        <v>Nvt</v>
      </c>
      <c r="W303" s="1" t="str">
        <f t="shared" si="49"/>
        <v>Optie</v>
      </c>
      <c r="X303" s="1" t="str">
        <f t="shared" si="50"/>
        <v>Optie</v>
      </c>
      <c r="Z303" s="1" t="s">
        <v>340</v>
      </c>
      <c r="AA303" s="1" t="s">
        <v>340</v>
      </c>
      <c r="AB303" s="1" t="s">
        <v>340</v>
      </c>
      <c r="AC303" s="1" t="s">
        <v>339</v>
      </c>
      <c r="AD303" s="1" t="s">
        <v>339</v>
      </c>
      <c r="AE303" s="1" t="s">
        <v>339</v>
      </c>
      <c r="AF303" s="1" t="s">
        <v>340</v>
      </c>
      <c r="AG303" s="1" t="s">
        <v>340</v>
      </c>
      <c r="AH303" s="1" t="s">
        <v>340</v>
      </c>
      <c r="AI303" s="1" t="s">
        <v>339</v>
      </c>
      <c r="AK303" s="1" t="s">
        <v>340</v>
      </c>
      <c r="AL303" s="1" t="s">
        <v>340</v>
      </c>
      <c r="AM303" s="1" t="s">
        <v>340</v>
      </c>
      <c r="AN303" s="1" t="s">
        <v>339</v>
      </c>
      <c r="AO303" s="1" t="s">
        <v>339</v>
      </c>
      <c r="AP303" s="1" t="s">
        <v>340</v>
      </c>
      <c r="AQ303" s="1" t="s">
        <v>339</v>
      </c>
      <c r="AS303" s="22"/>
    </row>
    <row r="304" spans="1:45" ht="72" hidden="1" outlineLevel="2" collapsed="1" x14ac:dyDescent="0.3">
      <c r="A304" s="8" t="str">
        <f>J304</f>
        <v>Bewerking</v>
      </c>
      <c r="B304" s="8"/>
      <c r="C304" s="8" t="s">
        <v>352</v>
      </c>
      <c r="E304" s="255"/>
      <c r="G304" s="247"/>
      <c r="I304" s="251"/>
      <c r="J304" s="18" t="s">
        <v>49</v>
      </c>
      <c r="K304" s="10"/>
      <c r="R304" s="1" t="s">
        <v>208</v>
      </c>
      <c r="S304" s="22" t="s">
        <v>377</v>
      </c>
      <c r="T304" s="22" t="s">
        <v>377</v>
      </c>
      <c r="V304" s="1" t="str">
        <f t="shared" si="48"/>
        <v>Nvt</v>
      </c>
      <c r="W304" s="1" t="str">
        <f t="shared" si="49"/>
        <v>Ja</v>
      </c>
      <c r="X304" s="1" t="str">
        <f t="shared" si="50"/>
        <v>Ja</v>
      </c>
      <c r="Z304" s="1" t="s">
        <v>338</v>
      </c>
      <c r="AA304" s="1" t="s">
        <v>338</v>
      </c>
      <c r="AB304" s="1" t="s">
        <v>338</v>
      </c>
      <c r="AC304" s="1" t="s">
        <v>339</v>
      </c>
      <c r="AD304" s="1" t="s">
        <v>339</v>
      </c>
      <c r="AE304" s="1" t="s">
        <v>339</v>
      </c>
      <c r="AF304" s="1" t="s">
        <v>344</v>
      </c>
      <c r="AG304" s="1" t="s">
        <v>338</v>
      </c>
      <c r="AH304" s="1" t="s">
        <v>338</v>
      </c>
      <c r="AI304" s="1" t="s">
        <v>339</v>
      </c>
      <c r="AK304" s="1" t="s">
        <v>338</v>
      </c>
      <c r="AL304" s="1" t="s">
        <v>338</v>
      </c>
      <c r="AM304" s="1" t="s">
        <v>338</v>
      </c>
      <c r="AN304" s="1" t="s">
        <v>339</v>
      </c>
      <c r="AO304" s="1" t="s">
        <v>339</v>
      </c>
      <c r="AP304" s="1" t="s">
        <v>338</v>
      </c>
      <c r="AQ304" s="1" t="s">
        <v>339</v>
      </c>
      <c r="AS304" s="22"/>
    </row>
    <row r="305" spans="1:45" ht="14.4" hidden="1" customHeight="1" outlineLevel="1" collapsed="1" x14ac:dyDescent="0.3">
      <c r="A305" s="8" t="str">
        <f>H305</f>
        <v>Werkzaamheden [+]</v>
      </c>
      <c r="B305" s="8"/>
      <c r="C305" s="8" t="s">
        <v>352</v>
      </c>
      <c r="E305" s="255"/>
      <c r="G305" s="247"/>
      <c r="H305" s="18" t="s">
        <v>180</v>
      </c>
      <c r="R305" s="1" t="s">
        <v>263</v>
      </c>
      <c r="S305" s="1"/>
      <c r="T305" s="1"/>
      <c r="V305" s="1" t="str">
        <f t="shared" si="48"/>
        <v>Ja</v>
      </c>
      <c r="W305" s="1" t="str">
        <f t="shared" si="49"/>
        <v>Ja</v>
      </c>
      <c r="X305" s="1" t="str">
        <f t="shared" si="50"/>
        <v>Ja</v>
      </c>
      <c r="Z305" s="1" t="s">
        <v>338</v>
      </c>
      <c r="AA305" s="1" t="s">
        <v>338</v>
      </c>
      <c r="AB305" s="1" t="s">
        <v>338</v>
      </c>
      <c r="AC305" s="1" t="s">
        <v>338</v>
      </c>
      <c r="AD305" s="1" t="s">
        <v>338</v>
      </c>
      <c r="AE305" s="1" t="s">
        <v>338</v>
      </c>
      <c r="AF305" s="1" t="s">
        <v>338</v>
      </c>
      <c r="AG305" s="1" t="s">
        <v>338</v>
      </c>
      <c r="AH305" s="1" t="s">
        <v>338</v>
      </c>
      <c r="AI305" s="1" t="s">
        <v>338</v>
      </c>
      <c r="AK305" s="1" t="s">
        <v>338</v>
      </c>
      <c r="AL305" s="1" t="s">
        <v>338</v>
      </c>
      <c r="AM305" s="1" t="s">
        <v>338</v>
      </c>
      <c r="AN305" s="1" t="s">
        <v>338</v>
      </c>
      <c r="AO305" s="1" t="s">
        <v>339</v>
      </c>
      <c r="AP305" s="1" t="s">
        <v>338</v>
      </c>
      <c r="AQ305" s="1" t="s">
        <v>338</v>
      </c>
      <c r="AS305" s="22"/>
    </row>
    <row r="306" spans="1:45" ht="144" hidden="1" outlineLevel="3" x14ac:dyDescent="0.3">
      <c r="A306" s="8" t="str">
        <f>J306</f>
        <v>Aansluiting</v>
      </c>
      <c r="B306" s="8"/>
      <c r="C306" s="8" t="s">
        <v>352</v>
      </c>
      <c r="E306" s="255"/>
      <c r="I306" s="256" t="s">
        <v>126</v>
      </c>
      <c r="J306" s="8" t="s">
        <v>127</v>
      </c>
      <c r="K306" s="10"/>
      <c r="R306" s="1" t="s">
        <v>264</v>
      </c>
      <c r="S306" s="22" t="s">
        <v>319</v>
      </c>
      <c r="T306" s="22" t="s">
        <v>319</v>
      </c>
      <c r="V306" s="1" t="str">
        <f t="shared" si="48"/>
        <v>Ja</v>
      </c>
      <c r="W306" s="1" t="str">
        <f t="shared" si="49"/>
        <v>Ja</v>
      </c>
      <c r="X306" s="1" t="str">
        <f t="shared" si="50"/>
        <v>Ja</v>
      </c>
      <c r="Z306" s="1" t="s">
        <v>338</v>
      </c>
      <c r="AA306" s="1" t="s">
        <v>338</v>
      </c>
      <c r="AB306" s="1" t="s">
        <v>338</v>
      </c>
      <c r="AC306" s="1" t="s">
        <v>338</v>
      </c>
      <c r="AD306" s="1" t="s">
        <v>338</v>
      </c>
      <c r="AE306" s="1" t="s">
        <v>338</v>
      </c>
      <c r="AF306" s="1" t="s">
        <v>338</v>
      </c>
      <c r="AG306" s="1" t="s">
        <v>338</v>
      </c>
      <c r="AH306" s="1" t="s">
        <v>338</v>
      </c>
      <c r="AI306" s="1" t="s">
        <v>338</v>
      </c>
      <c r="AK306" s="1" t="s">
        <v>338</v>
      </c>
      <c r="AL306" s="1" t="s">
        <v>338</v>
      </c>
      <c r="AM306" s="1" t="s">
        <v>338</v>
      </c>
      <c r="AN306" s="1" t="s">
        <v>338</v>
      </c>
      <c r="AO306" s="1" t="s">
        <v>339</v>
      </c>
      <c r="AP306" s="1" t="s">
        <v>338</v>
      </c>
      <c r="AQ306" s="1" t="s">
        <v>338</v>
      </c>
      <c r="AS306" s="22"/>
    </row>
    <row r="307" spans="1:45" ht="100.8" hidden="1" outlineLevel="3" x14ac:dyDescent="0.3">
      <c r="A307" s="8" t="str">
        <f t="shared" ref="A307:A311" si="51">J307</f>
        <v>Binnenwerk</v>
      </c>
      <c r="B307" s="8"/>
      <c r="C307" s="8" t="s">
        <v>352</v>
      </c>
      <c r="E307" s="255"/>
      <c r="I307" s="257"/>
      <c r="J307" s="8" t="s">
        <v>128</v>
      </c>
      <c r="K307" s="10"/>
      <c r="R307" s="1" t="s">
        <v>265</v>
      </c>
      <c r="S307" s="22" t="s">
        <v>320</v>
      </c>
      <c r="T307" s="22" t="s">
        <v>320</v>
      </c>
      <c r="V307" s="1" t="str">
        <f t="shared" si="48"/>
        <v>Ja</v>
      </c>
      <c r="W307" s="1" t="str">
        <f t="shared" si="49"/>
        <v>Ja</v>
      </c>
      <c r="X307" s="1" t="str">
        <f t="shared" si="50"/>
        <v>Ja</v>
      </c>
      <c r="Z307" s="1" t="s">
        <v>338</v>
      </c>
      <c r="AA307" s="1" t="s">
        <v>338</v>
      </c>
      <c r="AB307" s="1" t="s">
        <v>338</v>
      </c>
      <c r="AC307" s="1" t="s">
        <v>338</v>
      </c>
      <c r="AD307" s="1" t="s">
        <v>338</v>
      </c>
      <c r="AE307" s="1" t="s">
        <v>338</v>
      </c>
      <c r="AF307" s="1" t="s">
        <v>338</v>
      </c>
      <c r="AG307" s="1" t="s">
        <v>338</v>
      </c>
      <c r="AH307" s="1" t="s">
        <v>338</v>
      </c>
      <c r="AI307" s="1" t="s">
        <v>338</v>
      </c>
      <c r="AK307" s="1" t="s">
        <v>338</v>
      </c>
      <c r="AL307" s="1" t="s">
        <v>338</v>
      </c>
      <c r="AM307" s="1" t="s">
        <v>338</v>
      </c>
      <c r="AN307" s="1" t="s">
        <v>338</v>
      </c>
      <c r="AO307" s="1" t="s">
        <v>339</v>
      </c>
      <c r="AP307" s="1" t="s">
        <v>338</v>
      </c>
      <c r="AQ307" s="1" t="s">
        <v>338</v>
      </c>
      <c r="AS307" s="22"/>
    </row>
    <row r="308" spans="1:45" ht="72" hidden="1" outlineLevel="3" x14ac:dyDescent="0.3">
      <c r="A308" s="8" t="str">
        <f t="shared" si="51"/>
        <v>Meter</v>
      </c>
      <c r="B308" s="8"/>
      <c r="C308" s="8" t="s">
        <v>352</v>
      </c>
      <c r="E308" s="255"/>
      <c r="I308" s="257"/>
      <c r="J308" s="8" t="s">
        <v>129</v>
      </c>
      <c r="K308" s="10"/>
      <c r="R308" s="1" t="s">
        <v>266</v>
      </c>
      <c r="S308" s="22" t="s">
        <v>321</v>
      </c>
      <c r="T308" s="22" t="s">
        <v>321</v>
      </c>
      <c r="V308" s="1" t="str">
        <f t="shared" si="48"/>
        <v>Ja</v>
      </c>
      <c r="W308" s="1" t="str">
        <f t="shared" si="49"/>
        <v>Ja</v>
      </c>
      <c r="X308" s="1" t="str">
        <f t="shared" si="50"/>
        <v>Ja</v>
      </c>
      <c r="Z308" s="1" t="s">
        <v>338</v>
      </c>
      <c r="AA308" s="1" t="s">
        <v>338</v>
      </c>
      <c r="AB308" s="1" t="s">
        <v>338</v>
      </c>
      <c r="AC308" s="1" t="s">
        <v>338</v>
      </c>
      <c r="AD308" s="1" t="s">
        <v>338</v>
      </c>
      <c r="AE308" s="1" t="s">
        <v>338</v>
      </c>
      <c r="AF308" s="1" t="s">
        <v>338</v>
      </c>
      <c r="AG308" s="1" t="s">
        <v>338</v>
      </c>
      <c r="AH308" s="1" t="s">
        <v>338</v>
      </c>
      <c r="AI308" s="1" t="s">
        <v>338</v>
      </c>
      <c r="AK308" s="1" t="s">
        <v>338</v>
      </c>
      <c r="AL308" s="1" t="s">
        <v>338</v>
      </c>
      <c r="AM308" s="1" t="s">
        <v>338</v>
      </c>
      <c r="AN308" s="1" t="s">
        <v>338</v>
      </c>
      <c r="AO308" s="1" t="s">
        <v>339</v>
      </c>
      <c r="AP308" s="1" t="s">
        <v>338</v>
      </c>
      <c r="AQ308" s="1" t="s">
        <v>338</v>
      </c>
      <c r="AS308" s="22"/>
    </row>
    <row r="309" spans="1:45" ht="43.2" hidden="1" outlineLevel="3" x14ac:dyDescent="0.3">
      <c r="A309" s="8" t="str">
        <f t="shared" si="51"/>
        <v>TypeAansluiting</v>
      </c>
      <c r="B309" s="8"/>
      <c r="C309" s="8" t="s">
        <v>352</v>
      </c>
      <c r="E309" s="255"/>
      <c r="I309" s="257"/>
      <c r="J309" s="8" t="s">
        <v>130</v>
      </c>
      <c r="K309" s="10"/>
      <c r="R309" s="1" t="s">
        <v>267</v>
      </c>
      <c r="S309" s="22" t="s">
        <v>322</v>
      </c>
      <c r="T309" s="22" t="s">
        <v>322</v>
      </c>
      <c r="V309" s="1" t="str">
        <f t="shared" si="48"/>
        <v>Ja</v>
      </c>
      <c r="W309" s="1" t="str">
        <f t="shared" si="49"/>
        <v>Ja</v>
      </c>
      <c r="X309" s="1" t="str">
        <f t="shared" si="50"/>
        <v>Ja</v>
      </c>
      <c r="Z309" s="1" t="s">
        <v>338</v>
      </c>
      <c r="AA309" s="1" t="s">
        <v>338</v>
      </c>
      <c r="AB309" s="1" t="s">
        <v>338</v>
      </c>
      <c r="AC309" s="1" t="s">
        <v>338</v>
      </c>
      <c r="AD309" s="1" t="s">
        <v>338</v>
      </c>
      <c r="AE309" s="1" t="s">
        <v>338</v>
      </c>
      <c r="AF309" s="1" t="s">
        <v>338</v>
      </c>
      <c r="AG309" s="1" t="s">
        <v>338</v>
      </c>
      <c r="AH309" s="1" t="s">
        <v>338</v>
      </c>
      <c r="AI309" s="1" t="s">
        <v>338</v>
      </c>
      <c r="AK309" s="1" t="s">
        <v>338</v>
      </c>
      <c r="AL309" s="1" t="s">
        <v>338</v>
      </c>
      <c r="AM309" s="1" t="s">
        <v>338</v>
      </c>
      <c r="AN309" s="1" t="s">
        <v>338</v>
      </c>
      <c r="AO309" s="1" t="s">
        <v>339</v>
      </c>
      <c r="AP309" s="1" t="s">
        <v>338</v>
      </c>
      <c r="AQ309" s="1" t="s">
        <v>338</v>
      </c>
      <c r="AS309" s="22"/>
    </row>
    <row r="310" spans="1:45" ht="57.6" hidden="1" outlineLevel="3" x14ac:dyDescent="0.3">
      <c r="A310" s="8" t="str">
        <f t="shared" si="51"/>
        <v>FysiekeStatus</v>
      </c>
      <c r="B310" s="8"/>
      <c r="C310" s="8" t="s">
        <v>352</v>
      </c>
      <c r="E310" s="255"/>
      <c r="I310" s="257"/>
      <c r="J310" s="8" t="s">
        <v>131</v>
      </c>
      <c r="K310" s="10"/>
      <c r="R310" s="1" t="s">
        <v>268</v>
      </c>
      <c r="S310" s="22" t="s">
        <v>323</v>
      </c>
      <c r="T310" s="22" t="s">
        <v>323</v>
      </c>
      <c r="V310" s="1" t="str">
        <f t="shared" si="48"/>
        <v>Ja</v>
      </c>
      <c r="W310" s="1" t="str">
        <f t="shared" si="49"/>
        <v>Ja</v>
      </c>
      <c r="X310" s="1" t="str">
        <f t="shared" si="50"/>
        <v>Ja</v>
      </c>
      <c r="Z310" s="1" t="s">
        <v>338</v>
      </c>
      <c r="AA310" s="1" t="s">
        <v>338</v>
      </c>
      <c r="AB310" s="1" t="s">
        <v>338</v>
      </c>
      <c r="AC310" s="1" t="s">
        <v>338</v>
      </c>
      <c r="AD310" s="1" t="s">
        <v>338</v>
      </c>
      <c r="AE310" s="1" t="s">
        <v>338</v>
      </c>
      <c r="AF310" s="1" t="s">
        <v>338</v>
      </c>
      <c r="AG310" s="1" t="s">
        <v>338</v>
      </c>
      <c r="AH310" s="1" t="s">
        <v>338</v>
      </c>
      <c r="AI310" s="1" t="s">
        <v>338</v>
      </c>
      <c r="AK310" s="1" t="s">
        <v>338</v>
      </c>
      <c r="AL310" s="1" t="s">
        <v>338</v>
      </c>
      <c r="AM310" s="1" t="s">
        <v>338</v>
      </c>
      <c r="AN310" s="1" t="s">
        <v>338</v>
      </c>
      <c r="AO310" s="1" t="s">
        <v>339</v>
      </c>
      <c r="AP310" s="1" t="s">
        <v>338</v>
      </c>
      <c r="AQ310" s="1" t="s">
        <v>338</v>
      </c>
      <c r="AS310" s="22"/>
    </row>
    <row r="311" spans="1:45" ht="43.2" hidden="1" outlineLevel="3" x14ac:dyDescent="0.3">
      <c r="A311" s="8" t="str">
        <f t="shared" si="51"/>
        <v>WijzigenCapaciteit</v>
      </c>
      <c r="B311" s="8"/>
      <c r="C311" s="8" t="s">
        <v>352</v>
      </c>
      <c r="E311" s="255"/>
      <c r="I311" s="258"/>
      <c r="J311" s="8" t="s">
        <v>132</v>
      </c>
      <c r="K311" s="10"/>
      <c r="R311" s="1" t="s">
        <v>269</v>
      </c>
      <c r="S311" s="22" t="s">
        <v>324</v>
      </c>
      <c r="T311" s="22" t="s">
        <v>324</v>
      </c>
      <c r="V311" s="1" t="str">
        <f t="shared" si="48"/>
        <v>Ja</v>
      </c>
      <c r="W311" s="1" t="str">
        <f t="shared" si="49"/>
        <v>Ja</v>
      </c>
      <c r="X311" s="1" t="str">
        <f t="shared" si="50"/>
        <v>Ja</v>
      </c>
      <c r="Z311" s="1" t="s">
        <v>338</v>
      </c>
      <c r="AA311" s="1" t="s">
        <v>338</v>
      </c>
      <c r="AB311" s="1" t="s">
        <v>338</v>
      </c>
      <c r="AC311" s="1" t="s">
        <v>338</v>
      </c>
      <c r="AD311" s="1" t="s">
        <v>338</v>
      </c>
      <c r="AE311" s="1" t="s">
        <v>338</v>
      </c>
      <c r="AF311" s="1" t="s">
        <v>338</v>
      </c>
      <c r="AG311" s="1" t="s">
        <v>338</v>
      </c>
      <c r="AH311" s="1" t="s">
        <v>338</v>
      </c>
      <c r="AI311" s="1" t="s">
        <v>338</v>
      </c>
      <c r="AK311" s="1" t="s">
        <v>338</v>
      </c>
      <c r="AL311" s="1" t="s">
        <v>338</v>
      </c>
      <c r="AM311" s="1" t="s">
        <v>338</v>
      </c>
      <c r="AN311" s="1" t="s">
        <v>338</v>
      </c>
      <c r="AO311" s="1" t="s">
        <v>339</v>
      </c>
      <c r="AP311" s="1" t="s">
        <v>338</v>
      </c>
      <c r="AQ311" s="1" t="s">
        <v>338</v>
      </c>
      <c r="AS311" s="22"/>
    </row>
    <row r="312" spans="1:45" ht="14.4" hidden="1" customHeight="1" outlineLevel="2" collapsed="1" x14ac:dyDescent="0.3">
      <c r="A312" s="20"/>
      <c r="B312" s="20"/>
      <c r="C312" s="20" t="s">
        <v>355</v>
      </c>
      <c r="E312" s="255"/>
      <c r="J312" s="10"/>
      <c r="K312" s="10"/>
      <c r="R312" s="1"/>
      <c r="S312" s="1"/>
      <c r="T312" s="1"/>
      <c r="V312" s="1" t="str">
        <f t="shared" si="48"/>
        <v>Nvt</v>
      </c>
      <c r="W312" s="1" t="str">
        <f t="shared" si="49"/>
        <v>Nvt</v>
      </c>
      <c r="X312" s="1" t="str">
        <f t="shared" si="50"/>
        <v>Nvt</v>
      </c>
      <c r="Z312" s="1" t="s">
        <v>339</v>
      </c>
      <c r="AA312" s="1" t="s">
        <v>339</v>
      </c>
      <c r="AB312" s="1" t="s">
        <v>339</v>
      </c>
      <c r="AC312" s="1" t="s">
        <v>339</v>
      </c>
      <c r="AD312" s="1" t="s">
        <v>339</v>
      </c>
      <c r="AE312" s="1" t="s">
        <v>339</v>
      </c>
      <c r="AF312" s="1" t="s">
        <v>339</v>
      </c>
      <c r="AG312" s="1" t="s">
        <v>339</v>
      </c>
      <c r="AH312" s="1" t="s">
        <v>339</v>
      </c>
      <c r="AI312" s="1" t="s">
        <v>339</v>
      </c>
      <c r="AK312" s="1" t="s">
        <v>339</v>
      </c>
      <c r="AL312" s="1" t="s">
        <v>339</v>
      </c>
      <c r="AM312" s="1" t="s">
        <v>339</v>
      </c>
      <c r="AN312" s="1" t="s">
        <v>339</v>
      </c>
      <c r="AO312" s="1" t="s">
        <v>339</v>
      </c>
      <c r="AP312" s="1" t="s">
        <v>339</v>
      </c>
      <c r="AQ312" s="1" t="s">
        <v>339</v>
      </c>
      <c r="AS312" s="22"/>
    </row>
    <row r="313" spans="1:45" collapsed="1" x14ac:dyDescent="0.3">
      <c r="A313" s="3" t="str">
        <f>F313</f>
        <v>AantalBeoordelingen</v>
      </c>
      <c r="B313" s="3" t="s">
        <v>341</v>
      </c>
      <c r="C313" s="3" t="s">
        <v>353</v>
      </c>
      <c r="E313" s="255"/>
      <c r="F313" s="14" t="s">
        <v>133</v>
      </c>
      <c r="R313" s="1" t="s">
        <v>270</v>
      </c>
      <c r="S313" s="1"/>
      <c r="T313" s="1"/>
      <c r="V313" s="1" t="str">
        <f t="shared" si="48"/>
        <v>Nee</v>
      </c>
      <c r="W313" s="1" t="str">
        <f t="shared" si="49"/>
        <v>Nee</v>
      </c>
      <c r="X313" s="1" t="str">
        <f t="shared" si="50"/>
        <v>Nee</v>
      </c>
      <c r="Z313" s="1" t="s">
        <v>341</v>
      </c>
      <c r="AA313" s="1" t="s">
        <v>341</v>
      </c>
      <c r="AB313" s="1" t="s">
        <v>341</v>
      </c>
      <c r="AC313" s="1" t="s">
        <v>341</v>
      </c>
      <c r="AD313" s="1" t="s">
        <v>341</v>
      </c>
      <c r="AE313" s="1" t="s">
        <v>341</v>
      </c>
      <c r="AF313" s="1" t="s">
        <v>341</v>
      </c>
      <c r="AG313" s="1" t="s">
        <v>341</v>
      </c>
      <c r="AH313" s="1" t="s">
        <v>341</v>
      </c>
      <c r="AI313" s="1" t="s">
        <v>341</v>
      </c>
      <c r="AK313" s="1" t="s">
        <v>341</v>
      </c>
      <c r="AL313" s="1" t="s">
        <v>341</v>
      </c>
      <c r="AM313" s="1" t="s">
        <v>341</v>
      </c>
      <c r="AN313" s="1" t="s">
        <v>341</v>
      </c>
      <c r="AO313" s="1" t="s">
        <v>339</v>
      </c>
      <c r="AP313" s="1" t="s">
        <v>341</v>
      </c>
      <c r="AQ313" s="1" t="s">
        <v>341</v>
      </c>
      <c r="AS313" s="22"/>
    </row>
  </sheetData>
  <autoFilter ref="A1:AT313" xr:uid="{F8DA5E9A-A1D9-40A4-8031-015B2E7D7D65}"/>
  <mergeCells count="62">
    <mergeCell ref="K89:K141"/>
    <mergeCell ref="M106:M107"/>
    <mergeCell ref="O112:O114"/>
    <mergeCell ref="M109:M118"/>
    <mergeCell ref="O126:O128"/>
    <mergeCell ref="O130:O131"/>
    <mergeCell ref="M120:M132"/>
    <mergeCell ref="O137:O139"/>
    <mergeCell ref="M134:M140"/>
    <mergeCell ref="M42:M44"/>
    <mergeCell ref="M46:M49"/>
    <mergeCell ref="M142:M144"/>
    <mergeCell ref="O77:O79"/>
    <mergeCell ref="M74:M82"/>
    <mergeCell ref="M67:M72"/>
    <mergeCell ref="O56:O57"/>
    <mergeCell ref="M51:M58"/>
    <mergeCell ref="O62:O64"/>
    <mergeCell ref="M60:M65"/>
    <mergeCell ref="O69:O7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K147:K196"/>
    <mergeCell ref="M150:M158"/>
    <mergeCell ref="O156:O157"/>
    <mergeCell ref="M160:M166"/>
    <mergeCell ref="O163:O165"/>
    <mergeCell ref="M169:M178"/>
    <mergeCell ref="M180:M182"/>
    <mergeCell ref="M184:M185"/>
    <mergeCell ref="M187:M192"/>
    <mergeCell ref="O189:O191"/>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s>
  <conditionalFormatting sqref="Z2:AI60 AC61:AD64 AI61:AI64 AK2:AK313 AL146:AQ268 V2:X313 Z65:AI313">
    <cfRule type="cellIs" dxfId="107" priority="121" operator="equal">
      <formula>"Nvt"</formula>
    </cfRule>
    <cfRule type="cellIs" dxfId="106" priority="122" operator="equal">
      <formula>"Optie"</formula>
    </cfRule>
    <cfRule type="cellIs" dxfId="105" priority="123" operator="equal">
      <formula>"Nee"</formula>
    </cfRule>
    <cfRule type="cellIs" dxfId="104" priority="124" operator="equal">
      <formula>"Ja"</formula>
    </cfRule>
  </conditionalFormatting>
  <conditionalFormatting sqref="AL145:AQ145 AL269:AQ269 AL282:AQ282 AL287:AQ287 AL312:AQ312">
    <cfRule type="cellIs" dxfId="103" priority="113" operator="equal">
      <formula>"Nvt"</formula>
    </cfRule>
    <cfRule type="cellIs" dxfId="102" priority="114" operator="equal">
      <formula>"Optie"</formula>
    </cfRule>
    <cfRule type="cellIs" dxfId="101" priority="115" operator="equal">
      <formula>"Nee"</formula>
    </cfRule>
    <cfRule type="cellIs" dxfId="100" priority="116" operator="equal">
      <formula>"Ja"</formula>
    </cfRule>
  </conditionalFormatting>
  <conditionalFormatting sqref="AL2:AL58 AL66:AL118 AL141:AL144 AL133 AL270:AL281 AL283:AL286 AL288:AL311 AL313">
    <cfRule type="cellIs" dxfId="99" priority="109" operator="equal">
      <formula>"Nvt"</formula>
    </cfRule>
    <cfRule type="cellIs" dxfId="98" priority="110" operator="equal">
      <formula>"Optie"</formula>
    </cfRule>
    <cfRule type="cellIs" dxfId="97" priority="111" operator="equal">
      <formula>"Nee"</formula>
    </cfRule>
    <cfRule type="cellIs" dxfId="96" priority="112" operator="equal">
      <formula>"Ja"</formula>
    </cfRule>
  </conditionalFormatting>
  <conditionalFormatting sqref="AM2:AM58 AM66:AM118 AM141:AM144 AM133 AM270:AM281 AM283:AM286 AM288:AM311 AM313">
    <cfRule type="cellIs" dxfId="95" priority="105" operator="equal">
      <formula>"Nvt"</formula>
    </cfRule>
    <cfRule type="cellIs" dxfId="94" priority="106" operator="equal">
      <formula>"Optie"</formula>
    </cfRule>
    <cfRule type="cellIs" dxfId="93" priority="107" operator="equal">
      <formula>"Nee"</formula>
    </cfRule>
    <cfRule type="cellIs" dxfId="92" priority="108" operator="equal">
      <formula>"Ja"</formula>
    </cfRule>
  </conditionalFormatting>
  <conditionalFormatting sqref="AN2:AN58 AN66:AN118 AN141:AN144 AN133 AN270:AN281 AN283:AN286 AN288:AN311 AN313">
    <cfRule type="cellIs" dxfId="91" priority="101" operator="equal">
      <formula>"Nvt"</formula>
    </cfRule>
    <cfRule type="cellIs" dxfId="90" priority="102" operator="equal">
      <formula>"Optie"</formula>
    </cfRule>
    <cfRule type="cellIs" dxfId="89" priority="103" operator="equal">
      <formula>"Nee"</formula>
    </cfRule>
    <cfRule type="cellIs" dxfId="88" priority="104" operator="equal">
      <formula>"Ja"</formula>
    </cfRule>
  </conditionalFormatting>
  <conditionalFormatting sqref="AO2:AO144 AO270:AO281 AO283:AO286 AO288:AO311 AO313">
    <cfRule type="cellIs" dxfId="87" priority="97" operator="equal">
      <formula>"Nvt"</formula>
    </cfRule>
    <cfRule type="cellIs" dxfId="86" priority="98" operator="equal">
      <formula>"Optie"</formula>
    </cfRule>
    <cfRule type="cellIs" dxfId="85" priority="99" operator="equal">
      <formula>"Nee"</formula>
    </cfRule>
    <cfRule type="cellIs" dxfId="84" priority="100" operator="equal">
      <formula>"Ja"</formula>
    </cfRule>
  </conditionalFormatting>
  <conditionalFormatting sqref="AP2:AP58 AP66:AP118 AP141:AP144 AP133 AP270:AP281 AP283:AP286 AP288:AP311 AP313">
    <cfRule type="cellIs" dxfId="83" priority="93" operator="equal">
      <formula>"Nvt"</formula>
    </cfRule>
    <cfRule type="cellIs" dxfId="82" priority="94" operator="equal">
      <formula>"Optie"</formula>
    </cfRule>
    <cfRule type="cellIs" dxfId="81" priority="95" operator="equal">
      <formula>"Nee"</formula>
    </cfRule>
    <cfRule type="cellIs" dxfId="80" priority="96" operator="equal">
      <formula>"Ja"</formula>
    </cfRule>
  </conditionalFormatting>
  <conditionalFormatting sqref="AQ2:AQ144 AQ270:AQ281 AQ283:AQ286 AQ288:AQ311 AQ313">
    <cfRule type="cellIs" dxfId="79" priority="89" operator="equal">
      <formula>"Nvt"</formula>
    </cfRule>
    <cfRule type="cellIs" dxfId="78" priority="90" operator="equal">
      <formula>"Optie"</formula>
    </cfRule>
    <cfRule type="cellIs" dxfId="77" priority="91" operator="equal">
      <formula>"Nee"</formula>
    </cfRule>
    <cfRule type="cellIs" dxfId="76" priority="92" operator="equal">
      <formula>"Ja"</formula>
    </cfRule>
  </conditionalFormatting>
  <conditionalFormatting sqref="AL59:AL65">
    <cfRule type="cellIs" dxfId="75" priority="73" operator="equal">
      <formula>"Nvt"</formula>
    </cfRule>
    <cfRule type="cellIs" dxfId="74" priority="74" operator="equal">
      <formula>"Optie"</formula>
    </cfRule>
    <cfRule type="cellIs" dxfId="73" priority="75" operator="equal">
      <formula>"Nee"</formula>
    </cfRule>
    <cfRule type="cellIs" dxfId="72" priority="76" operator="equal">
      <formula>"Ja"</formula>
    </cfRule>
  </conditionalFormatting>
  <conditionalFormatting sqref="AM59:AM65">
    <cfRule type="cellIs" dxfId="71" priority="69" operator="equal">
      <formula>"Nvt"</formula>
    </cfRule>
    <cfRule type="cellIs" dxfId="70" priority="70" operator="equal">
      <formula>"Optie"</formula>
    </cfRule>
    <cfRule type="cellIs" dxfId="69" priority="71" operator="equal">
      <formula>"Nee"</formula>
    </cfRule>
    <cfRule type="cellIs" dxfId="68" priority="72" operator="equal">
      <formula>"Ja"</formula>
    </cfRule>
  </conditionalFormatting>
  <conditionalFormatting sqref="AN59:AN65">
    <cfRule type="cellIs" dxfId="67" priority="65" operator="equal">
      <formula>"Nvt"</formula>
    </cfRule>
    <cfRule type="cellIs" dxfId="66" priority="66" operator="equal">
      <formula>"Optie"</formula>
    </cfRule>
    <cfRule type="cellIs" dxfId="65" priority="67" operator="equal">
      <formula>"Nee"</formula>
    </cfRule>
    <cfRule type="cellIs" dxfId="64" priority="68" operator="equal">
      <formula>"Ja"</formula>
    </cfRule>
  </conditionalFormatting>
  <conditionalFormatting sqref="AP59:AP65">
    <cfRule type="cellIs" dxfId="63" priority="61" operator="equal">
      <formula>"Nvt"</formula>
    </cfRule>
    <cfRule type="cellIs" dxfId="62" priority="62" operator="equal">
      <formula>"Optie"</formula>
    </cfRule>
    <cfRule type="cellIs" dxfId="61" priority="63" operator="equal">
      <formula>"Nee"</formula>
    </cfRule>
    <cfRule type="cellIs" dxfId="60" priority="64" operator="equal">
      <formula>"Ja"</formula>
    </cfRule>
  </conditionalFormatting>
  <conditionalFormatting sqref="AH61:AH64">
    <cfRule type="cellIs" dxfId="59" priority="57" operator="equal">
      <formula>"Nvt"</formula>
    </cfRule>
    <cfRule type="cellIs" dxfId="58" priority="58" operator="equal">
      <formula>"Optie"</formula>
    </cfRule>
    <cfRule type="cellIs" dxfId="57" priority="59" operator="equal">
      <formula>"Nee"</formula>
    </cfRule>
    <cfRule type="cellIs" dxfId="56" priority="60" operator="equal">
      <formula>"Ja"</formula>
    </cfRule>
  </conditionalFormatting>
  <conditionalFormatting sqref="AG61:AG64">
    <cfRule type="cellIs" dxfId="55" priority="53" operator="equal">
      <formula>"Nvt"</formula>
    </cfRule>
    <cfRule type="cellIs" dxfId="54" priority="54" operator="equal">
      <formula>"Optie"</formula>
    </cfRule>
    <cfRule type="cellIs" dxfId="53" priority="55" operator="equal">
      <formula>"Nee"</formula>
    </cfRule>
    <cfRule type="cellIs" dxfId="52" priority="56" operator="equal">
      <formula>"Ja"</formula>
    </cfRule>
  </conditionalFormatting>
  <conditionalFormatting sqref="AF61:AF64">
    <cfRule type="cellIs" dxfId="51" priority="49" operator="equal">
      <formula>"Nvt"</formula>
    </cfRule>
    <cfRule type="cellIs" dxfId="50" priority="50" operator="equal">
      <formula>"Optie"</formula>
    </cfRule>
    <cfRule type="cellIs" dxfId="49" priority="51" operator="equal">
      <formula>"Nee"</formula>
    </cfRule>
    <cfRule type="cellIs" dxfId="48" priority="52" operator="equal">
      <formula>"Ja"</formula>
    </cfRule>
  </conditionalFormatting>
  <conditionalFormatting sqref="Z61:Z64">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AA61:AA64">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AB61:AB64">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E61:AE64">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L134:AL140">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M134:AM140">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N134:AN140">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P134:AP140">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L119:AL132">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M119:AM132">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N119:AN132">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P119:AP132">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Leeswijzer</vt:lpstr>
      <vt:lpstr>Scenario</vt:lpstr>
      <vt:lpstr>Start</vt:lpstr>
      <vt:lpstr>PDF Elektra</vt:lpstr>
      <vt:lpstr>PDF Gas</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Rommens, Wim</cp:lastModifiedBy>
  <dcterms:created xsi:type="dcterms:W3CDTF">2018-08-23T10:11:24Z</dcterms:created>
  <dcterms:modified xsi:type="dcterms:W3CDTF">2018-10-29T14:50:49Z</dcterms:modified>
</cp:coreProperties>
</file>